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IMA工作\2020年第二期\排版\NuPet\"/>
    </mc:Choice>
  </mc:AlternateContent>
  <bookViews>
    <workbookView xWindow="0" yWindow="0" windowWidth="19200" windowHeight="6960" tabRatio="761"/>
  </bookViews>
  <sheets>
    <sheet name="分部财务数据（调整前）" sheetId="14" r:id="rId1"/>
    <sheet name="超越笨狗" sheetId="5" r:id="rId2"/>
    <sheet name="不可思议的猫粮" sheetId="8" r:id="rId3"/>
    <sheet name="分部财务数据（调整后）" sheetId="15" r:id="rId4"/>
    <sheet name="租赁信息" sheetId="13" r:id="rId5"/>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43526.5914351852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8" l="1"/>
  <c r="E24" i="15"/>
  <c r="E25" i="15"/>
  <c r="E26" i="15"/>
  <c r="E27" i="15"/>
  <c r="E28" i="15"/>
  <c r="E29" i="15"/>
  <c r="E30" i="15"/>
  <c r="E31" i="15"/>
  <c r="E32" i="15"/>
  <c r="E33" i="15"/>
  <c r="E34" i="15"/>
  <c r="E36" i="15"/>
  <c r="E37" i="15"/>
  <c r="E38" i="15"/>
  <c r="E39" i="15"/>
  <c r="E40" i="15"/>
  <c r="E41" i="15"/>
  <c r="E42" i="15"/>
  <c r="E43" i="15"/>
  <c r="E44" i="15"/>
  <c r="E45" i="15"/>
  <c r="E47" i="15"/>
  <c r="E48" i="15"/>
  <c r="E49" i="15"/>
  <c r="E50" i="15"/>
  <c r="E51" i="15"/>
  <c r="E23" i="15"/>
  <c r="E15" i="15"/>
  <c r="E13" i="15"/>
  <c r="E10" i="15"/>
  <c r="E7" i="15"/>
  <c r="E6" i="15"/>
  <c r="E23" i="14"/>
  <c r="E24" i="14"/>
  <c r="E25" i="14"/>
  <c r="E27" i="14"/>
  <c r="E28" i="14"/>
  <c r="E30" i="14"/>
  <c r="E33" i="14"/>
  <c r="E35" i="14"/>
  <c r="E36" i="14"/>
  <c r="E38" i="14"/>
  <c r="E39" i="14"/>
  <c r="E42" i="14"/>
  <c r="E44" i="14"/>
  <c r="E22" i="14"/>
  <c r="E7" i="14"/>
  <c r="E9" i="14"/>
  <c r="E10" i="14"/>
  <c r="E13" i="14"/>
  <c r="E15" i="14"/>
  <c r="E6" i="14"/>
  <c r="E9" i="15"/>
  <c r="E11" i="15"/>
  <c r="E8" i="15"/>
  <c r="E12" i="15"/>
  <c r="E14" i="15"/>
  <c r="E16" i="15"/>
  <c r="M22" i="13"/>
  <c r="N22" i="13"/>
  <c r="M8" i="13"/>
  <c r="I22" i="13"/>
  <c r="I21" i="13"/>
  <c r="I20" i="13"/>
  <c r="I19" i="13"/>
  <c r="A19" i="13"/>
  <c r="A20" i="13"/>
  <c r="A21" i="13"/>
  <c r="A22" i="13" s="1"/>
  <c r="I18" i="13"/>
  <c r="C18" i="13"/>
  <c r="H18" i="13"/>
  <c r="J18" i="13"/>
  <c r="H19" i="13"/>
  <c r="J19" i="13"/>
  <c r="H20" i="13"/>
  <c r="J20" i="13" s="1"/>
  <c r="H21" i="13" s="1"/>
  <c r="J21" i="13" s="1"/>
  <c r="H22" i="13" s="1"/>
  <c r="D18" i="13"/>
  <c r="E18" i="13"/>
  <c r="F18" i="13"/>
  <c r="C19" i="13"/>
  <c r="F19" i="13" s="1"/>
  <c r="C43" i="14"/>
  <c r="C34" i="14"/>
  <c r="C29" i="14"/>
  <c r="E29" i="14"/>
  <c r="C26" i="14"/>
  <c r="C31" i="14" s="1"/>
  <c r="E31" i="14" s="1"/>
  <c r="C11" i="14"/>
  <c r="E11" i="14"/>
  <c r="C45" i="14"/>
  <c r="E45" i="14" s="1"/>
  <c r="E43" i="14"/>
  <c r="E26" i="14"/>
  <c r="C37" i="14"/>
  <c r="E37" i="14" s="1"/>
  <c r="E34" i="14"/>
  <c r="D19" i="13"/>
  <c r="E19" i="13" s="1"/>
  <c r="M18" i="13" s="1"/>
  <c r="N18" i="13" s="1"/>
  <c r="C8" i="14"/>
  <c r="C12" i="14" s="1"/>
  <c r="E8" i="14"/>
  <c r="A5" i="13"/>
  <c r="A6" i="13"/>
  <c r="A7" i="13"/>
  <c r="A8" i="13"/>
  <c r="I4" i="13"/>
  <c r="C4" i="13"/>
  <c r="D4" i="13" s="1"/>
  <c r="E4" i="13" s="1"/>
  <c r="E44" i="8"/>
  <c r="E38" i="8"/>
  <c r="E35" i="8"/>
  <c r="E36" i="8" s="1"/>
  <c r="E26" i="8"/>
  <c r="E29" i="8" s="1"/>
  <c r="E43" i="8"/>
  <c r="E45" i="8" s="1"/>
  <c r="E32" i="8"/>
  <c r="E25" i="8"/>
  <c r="E22" i="8"/>
  <c r="C43" i="8"/>
  <c r="C45" i="8"/>
  <c r="C32" i="8"/>
  <c r="C36" i="8"/>
  <c r="C40" i="8"/>
  <c r="C46" i="8" s="1"/>
  <c r="C25" i="8"/>
  <c r="C22" i="8"/>
  <c r="C29" i="8"/>
  <c r="E11" i="8"/>
  <c r="E9" i="8"/>
  <c r="E6" i="8"/>
  <c r="E10" i="8" s="1"/>
  <c r="E12" i="8" s="1"/>
  <c r="E14" i="8" s="1"/>
  <c r="E38" i="5"/>
  <c r="E35" i="5"/>
  <c r="E36" i="5" s="1"/>
  <c r="E40" i="5" s="1"/>
  <c r="E46" i="5" s="1"/>
  <c r="E26" i="5"/>
  <c r="E29" i="5" s="1"/>
  <c r="E45" i="5"/>
  <c r="E25" i="5"/>
  <c r="E22" i="5"/>
  <c r="E9" i="5"/>
  <c r="E6" i="5"/>
  <c r="E10" i="5" s="1"/>
  <c r="E12" i="5" s="1"/>
  <c r="E14" i="5" s="1"/>
  <c r="C45" i="5"/>
  <c r="C46" i="5" s="1"/>
  <c r="C36" i="5"/>
  <c r="C40" i="5"/>
  <c r="C25" i="5"/>
  <c r="C29" i="5" s="1"/>
  <c r="C22" i="5"/>
  <c r="C9" i="5"/>
  <c r="C6" i="5"/>
  <c r="C10" i="5" s="1"/>
  <c r="C12" i="5" s="1"/>
  <c r="C14" i="5" s="1"/>
  <c r="C20" i="13" l="1"/>
  <c r="E40" i="8"/>
  <c r="E12" i="14"/>
  <c r="C14" i="14"/>
  <c r="J4" i="13"/>
  <c r="E46" i="8"/>
  <c r="F4" i="13"/>
  <c r="H4" i="13"/>
  <c r="K4" i="13" s="1"/>
  <c r="H5" i="13" s="1"/>
  <c r="C40" i="14"/>
  <c r="E40" i="14" s="1"/>
  <c r="C46" i="14"/>
  <c r="E46" i="14" s="1"/>
  <c r="C5" i="13" l="1"/>
  <c r="C16" i="14"/>
  <c r="E16" i="14" s="1"/>
  <c r="E14" i="14"/>
  <c r="D20" i="13"/>
  <c r="E20" i="13" s="1"/>
  <c r="M19" i="13" s="1"/>
  <c r="N19" i="13" s="1"/>
  <c r="F20" i="13"/>
  <c r="C21" i="13" l="1"/>
  <c r="D5" i="13"/>
  <c r="J5" i="13" l="1"/>
  <c r="K5" i="13" s="1"/>
  <c r="H6" i="13" s="1"/>
  <c r="E5" i="13"/>
  <c r="D21" i="13"/>
  <c r="E21" i="13" s="1"/>
  <c r="M20" i="13" s="1"/>
  <c r="N20" i="13" s="1"/>
  <c r="M4" i="13" l="1"/>
  <c r="N4" i="13" s="1"/>
  <c r="F5" i="13"/>
  <c r="F21" i="13"/>
  <c r="C22" i="13" l="1"/>
  <c r="D22" i="13" s="1"/>
  <c r="E22" i="13" s="1"/>
  <c r="M21" i="13" s="1"/>
  <c r="N21" i="13" s="1"/>
  <c r="C6" i="13"/>
  <c r="D6" i="13" l="1"/>
  <c r="E6" i="13" l="1"/>
  <c r="J6" i="13"/>
  <c r="K6" i="13" s="1"/>
  <c r="H7" i="13" s="1"/>
  <c r="M5" i="13" l="1"/>
  <c r="N5" i="13" s="1"/>
  <c r="F6" i="13"/>
  <c r="C7" i="13" l="1"/>
  <c r="D7" i="13" l="1"/>
  <c r="E7" i="13" l="1"/>
  <c r="J7" i="13"/>
  <c r="K7" i="13" s="1"/>
  <c r="H8" i="13" s="1"/>
  <c r="M6" i="13" l="1"/>
  <c r="N6" i="13" s="1"/>
  <c r="F7" i="13"/>
  <c r="C8" i="13" l="1"/>
  <c r="D8" i="13" l="1"/>
  <c r="E8" i="13" l="1"/>
  <c r="J8" i="13"/>
  <c r="K8" i="13" s="1"/>
  <c r="M7" i="13" l="1"/>
  <c r="N7" i="13" s="1"/>
  <c r="F8" i="13"/>
  <c r="N8" i="13" s="1"/>
</calcChain>
</file>

<file path=xl/sharedStrings.xml><?xml version="1.0" encoding="utf-8"?>
<sst xmlns="http://schemas.openxmlformats.org/spreadsheetml/2006/main" count="260" uniqueCount="126">
  <si>
    <t>(A)</t>
  </si>
  <si>
    <t>(B)</t>
  </si>
  <si>
    <t>(C)</t>
  </si>
  <si>
    <t>(D)</t>
  </si>
  <si>
    <t>(E)</t>
  </si>
  <si>
    <t>(F)</t>
  </si>
  <si>
    <t>(G)</t>
  </si>
  <si>
    <t>(H)</t>
  </si>
  <si>
    <t>(I)</t>
  </si>
  <si>
    <t>经营租赁</t>
    <phoneticPr fontId="17" type="noConversion"/>
  </si>
  <si>
    <t>年份</t>
    <phoneticPr fontId="17" type="noConversion"/>
  </si>
  <si>
    <t>每年租金付款额</t>
    <phoneticPr fontId="17" type="noConversion"/>
  </si>
  <si>
    <r>
      <rPr>
        <sz val="11"/>
        <rFont val="等线"/>
        <family val="3"/>
        <charset val="134"/>
      </rPr>
      <t>租赁</t>
    </r>
    <r>
      <rPr>
        <sz val="11"/>
        <rFont val="等线"/>
        <family val="2"/>
        <scheme val="minor"/>
      </rPr>
      <t>负债期初余额</t>
    </r>
    <r>
      <rPr>
        <vertAlign val="superscript"/>
        <sz val="12"/>
        <rFont val="等线"/>
        <family val="2"/>
        <scheme val="minor"/>
      </rPr>
      <t>1</t>
    </r>
    <phoneticPr fontId="17" type="noConversion"/>
  </si>
  <si>
    <r>
      <t>利息费用</t>
    </r>
    <r>
      <rPr>
        <vertAlign val="superscript"/>
        <sz val="11"/>
        <rFont val="等线"/>
        <family val="2"/>
        <scheme val="minor"/>
      </rPr>
      <t>2</t>
    </r>
    <phoneticPr fontId="17" type="noConversion"/>
  </si>
  <si>
    <r>
      <rPr>
        <sz val="11"/>
        <rFont val="等线"/>
        <family val="3"/>
        <charset val="134"/>
      </rPr>
      <t>租赁负债</t>
    </r>
    <r>
      <rPr>
        <sz val="11"/>
        <rFont val="等线"/>
        <family val="2"/>
        <scheme val="minor"/>
      </rPr>
      <t>减少额      (A) - (C)</t>
    </r>
    <phoneticPr fontId="17" type="noConversion"/>
  </si>
  <si>
    <t>租赁负债期末余额         (B) - (D)</t>
    <phoneticPr fontId="17" type="noConversion"/>
  </si>
  <si>
    <r>
      <t>租赁资产期初余额</t>
    </r>
    <r>
      <rPr>
        <vertAlign val="superscript"/>
        <sz val="11"/>
        <rFont val="等线"/>
        <family val="2"/>
        <scheme val="minor"/>
      </rPr>
      <t>3</t>
    </r>
    <phoneticPr fontId="17" type="noConversion"/>
  </si>
  <si>
    <r>
      <t>租金费用</t>
    </r>
    <r>
      <rPr>
        <vertAlign val="superscript"/>
        <sz val="11"/>
        <rFont val="等线"/>
        <family val="2"/>
        <scheme val="minor"/>
      </rPr>
      <t>4</t>
    </r>
    <phoneticPr fontId="17" type="noConversion"/>
  </si>
  <si>
    <t>租赁资产减少额        (G) - (C)</t>
    <phoneticPr fontId="17" type="noConversion"/>
  </si>
  <si>
    <t>租赁资产期末余额          (F) - (H)</t>
    <phoneticPr fontId="17" type="noConversion"/>
  </si>
  <si>
    <t>租赁负债总额中的流动负债</t>
    <phoneticPr fontId="17" type="noConversion"/>
  </si>
  <si>
    <t>租赁负债总额中的长期负债</t>
    <phoneticPr fontId="17" type="noConversion"/>
  </si>
  <si>
    <r>
      <t>注：期末租赁</t>
    </r>
    <r>
      <rPr>
        <i/>
        <sz val="11"/>
        <rFont val="等线"/>
        <family val="3"/>
        <charset val="134"/>
      </rPr>
      <t>负债</t>
    </r>
    <r>
      <rPr>
        <i/>
        <sz val="11"/>
        <rFont val="等线"/>
        <family val="2"/>
        <scheme val="minor"/>
      </rPr>
      <t>和期末租赁资产余额略小于零，这是由于四舍五入导致的。</t>
    </r>
    <phoneticPr fontId="17" type="noConversion"/>
  </si>
  <si>
    <r>
      <rPr>
        <vertAlign val="superscript"/>
        <sz val="11"/>
        <rFont val="等线"/>
        <family val="2"/>
        <scheme val="minor"/>
      </rPr>
      <t>1</t>
    </r>
    <r>
      <rPr>
        <sz val="11"/>
        <rFont val="等线"/>
        <family val="2"/>
        <scheme val="minor"/>
      </rPr>
      <t xml:space="preserve"> </t>
    </r>
    <r>
      <rPr>
        <sz val="11"/>
        <rFont val="等线"/>
        <family val="3"/>
        <charset val="134"/>
      </rPr>
      <t xml:space="preserve">第一年的初始租赁负债等于5年内每年12月31日支付的2600美元年度租赁付款的现值，贴现率为4.5% </t>
    </r>
    <phoneticPr fontId="17" type="noConversion"/>
  </si>
  <si>
    <r>
      <rPr>
        <vertAlign val="superscript"/>
        <sz val="11"/>
        <rFont val="等线"/>
        <family val="2"/>
        <scheme val="minor"/>
      </rPr>
      <t>2</t>
    </r>
    <r>
      <rPr>
        <sz val="11"/>
        <rFont val="等线"/>
        <family val="2"/>
        <scheme val="minor"/>
      </rPr>
      <t xml:space="preserve"> 利息费用=期初租赁负债</t>
    </r>
    <r>
      <rPr>
        <sz val="11"/>
        <rFont val="方正兰亭超细黑简体"/>
        <family val="3"/>
        <charset val="134"/>
      </rPr>
      <t>Ｘ</t>
    </r>
    <r>
      <rPr>
        <sz val="11"/>
        <rFont val="等线"/>
        <family val="2"/>
        <scheme val="minor"/>
      </rPr>
      <t>增量借款利率。</t>
    </r>
    <phoneticPr fontId="17" type="noConversion"/>
  </si>
  <si>
    <r>
      <rPr>
        <vertAlign val="superscript"/>
        <sz val="11"/>
        <rFont val="等线"/>
        <family val="2"/>
        <scheme val="minor"/>
      </rPr>
      <t>3</t>
    </r>
    <r>
      <rPr>
        <sz val="11"/>
        <rFont val="等线"/>
        <family val="3"/>
        <charset val="134"/>
      </rPr>
      <t>租赁资产期初余额等于租赁负债期初余额(所有租赁付款额的现值)</t>
    </r>
    <phoneticPr fontId="17" type="noConversion"/>
  </si>
  <si>
    <r>
      <rPr>
        <vertAlign val="superscript"/>
        <sz val="11"/>
        <rFont val="等线"/>
        <family val="2"/>
        <scheme val="minor"/>
      </rPr>
      <t>4</t>
    </r>
    <r>
      <rPr>
        <sz val="11"/>
        <rFont val="等线"/>
        <family val="2"/>
        <scheme val="minor"/>
      </rPr>
      <t xml:space="preserve"> </t>
    </r>
    <r>
      <rPr>
        <sz val="11"/>
        <rFont val="等线"/>
        <family val="3"/>
        <charset val="134"/>
      </rPr>
      <t>租赁费用摊销额等于整个租赁期间的租赁款项总额除以租赁期间的期限</t>
    </r>
    <phoneticPr fontId="17" type="noConversion"/>
  </si>
  <si>
    <t>融资租赁</t>
    <phoneticPr fontId="17" type="noConversion"/>
  </si>
  <si>
    <r>
      <t>租赁费用摊销额</t>
    </r>
    <r>
      <rPr>
        <vertAlign val="superscript"/>
        <sz val="11"/>
        <rFont val="等线"/>
        <family val="2"/>
        <scheme val="minor"/>
      </rPr>
      <t>4</t>
    </r>
    <phoneticPr fontId="17" type="noConversion"/>
  </si>
  <si>
    <t>租赁资产期末余额              (F) - (G)</t>
    <phoneticPr fontId="17" type="noConversion"/>
  </si>
  <si>
    <t>宠祺公司</t>
    <phoneticPr fontId="17" type="noConversion"/>
  </si>
  <si>
    <t>单位：千美元</t>
    <phoneticPr fontId="17" type="noConversion"/>
  </si>
  <si>
    <t xml:space="preserve">截至2021年12月31日 </t>
    <phoneticPr fontId="17" type="noConversion"/>
  </si>
  <si>
    <t>利润表</t>
    <phoneticPr fontId="17" type="noConversion"/>
  </si>
  <si>
    <t>不可思议的猫粮</t>
    <phoneticPr fontId="17" type="noConversion"/>
  </si>
  <si>
    <t>超越笨狗</t>
    <phoneticPr fontId="17" type="noConversion"/>
  </si>
  <si>
    <t>合计</t>
    <phoneticPr fontId="17" type="noConversion"/>
  </si>
  <si>
    <t>资产负债表</t>
    <phoneticPr fontId="17" type="noConversion"/>
  </si>
  <si>
    <t>销售收入</t>
    <phoneticPr fontId="17" type="noConversion"/>
  </si>
  <si>
    <t>销售成本</t>
    <phoneticPr fontId="17" type="noConversion"/>
  </si>
  <si>
    <t>毛利</t>
    <phoneticPr fontId="17" type="noConversion"/>
  </si>
  <si>
    <t>租赁费用</t>
    <phoneticPr fontId="17" type="noConversion"/>
  </si>
  <si>
    <t>其他营业费用</t>
    <phoneticPr fontId="17" type="noConversion"/>
  </si>
  <si>
    <t>净利润</t>
    <phoneticPr fontId="17" type="noConversion"/>
  </si>
  <si>
    <t>所得税费用</t>
    <phoneticPr fontId="17" type="noConversion"/>
  </si>
  <si>
    <t>税前利润</t>
    <phoneticPr fontId="17" type="noConversion"/>
  </si>
  <si>
    <t>财务费用净额</t>
    <phoneticPr fontId="17" type="noConversion"/>
  </si>
  <si>
    <t>营业利润</t>
    <phoneticPr fontId="17" type="noConversion"/>
  </si>
  <si>
    <t>营业费用合计</t>
    <phoneticPr fontId="17" type="noConversion"/>
  </si>
  <si>
    <t>资产：</t>
    <phoneticPr fontId="17" type="noConversion"/>
  </si>
  <si>
    <t>现金与现金等价物</t>
    <phoneticPr fontId="17" type="noConversion"/>
  </si>
  <si>
    <t>应收账款净额</t>
    <phoneticPr fontId="17" type="noConversion"/>
  </si>
  <si>
    <t>存货</t>
    <phoneticPr fontId="17" type="noConversion"/>
  </si>
  <si>
    <t>流动资产合计</t>
    <phoneticPr fontId="17" type="noConversion"/>
  </si>
  <si>
    <t>其他流动资产</t>
    <phoneticPr fontId="17" type="noConversion"/>
  </si>
  <si>
    <t>减：累计折旧</t>
    <phoneticPr fontId="17" type="noConversion"/>
  </si>
  <si>
    <t>固定资产净值</t>
    <phoneticPr fontId="17" type="noConversion"/>
  </si>
  <si>
    <t>租赁使用权资产</t>
    <phoneticPr fontId="17" type="noConversion"/>
  </si>
  <si>
    <t>商誉</t>
    <phoneticPr fontId="17" type="noConversion"/>
  </si>
  <si>
    <t>其他长期资产</t>
    <phoneticPr fontId="17" type="noConversion"/>
  </si>
  <si>
    <t>资产总额</t>
    <phoneticPr fontId="17" type="noConversion"/>
  </si>
  <si>
    <t>负债：</t>
    <phoneticPr fontId="17" type="noConversion"/>
  </si>
  <si>
    <t>短期借款</t>
    <phoneticPr fontId="17" type="noConversion"/>
  </si>
  <si>
    <t>应计费用</t>
    <phoneticPr fontId="17" type="noConversion"/>
  </si>
  <si>
    <t>应付账款</t>
    <phoneticPr fontId="17" type="noConversion"/>
  </si>
  <si>
    <t>租赁负债中的流动负债</t>
    <phoneticPr fontId="17" type="noConversion"/>
  </si>
  <si>
    <t>流动负债合计</t>
    <phoneticPr fontId="17" type="noConversion"/>
  </si>
  <si>
    <t>租赁负债</t>
    <phoneticPr fontId="17" type="noConversion"/>
  </si>
  <si>
    <t>长期借款</t>
    <phoneticPr fontId="17" type="noConversion"/>
  </si>
  <si>
    <t>其他长期负债</t>
    <phoneticPr fontId="17" type="noConversion"/>
  </si>
  <si>
    <t>所有者权益：</t>
    <phoneticPr fontId="17" type="noConversion"/>
  </si>
  <si>
    <t>负债总额</t>
    <phoneticPr fontId="17" type="noConversion"/>
  </si>
  <si>
    <t>所有者权益总额</t>
    <phoneticPr fontId="17" type="noConversion"/>
  </si>
  <si>
    <t>资本公积</t>
    <phoneticPr fontId="17" type="noConversion"/>
  </si>
  <si>
    <t>留存收益</t>
    <phoneticPr fontId="17" type="noConversion"/>
  </si>
  <si>
    <t>负债与所有者权益合计</t>
    <phoneticPr fontId="17" type="noConversion"/>
  </si>
  <si>
    <t>股本</t>
    <phoneticPr fontId="17" type="noConversion"/>
  </si>
  <si>
    <t>资产负债率</t>
    <phoneticPr fontId="17" type="noConversion"/>
  </si>
  <si>
    <t>流动比率</t>
    <phoneticPr fontId="17" type="noConversion"/>
  </si>
  <si>
    <r>
      <t>固定资产，</t>
    </r>
    <r>
      <rPr>
        <sz val="11"/>
        <rFont val="等线"/>
        <family val="3"/>
        <charset val="134"/>
        <scheme val="minor"/>
      </rPr>
      <t>原值</t>
    </r>
    <phoneticPr fontId="17" type="noConversion"/>
  </si>
  <si>
    <r>
      <t>其他流动</t>
    </r>
    <r>
      <rPr>
        <sz val="11"/>
        <rFont val="等线"/>
        <family val="3"/>
        <charset val="134"/>
      </rPr>
      <t>负债</t>
    </r>
    <phoneticPr fontId="17" type="noConversion"/>
  </si>
  <si>
    <t>经营租赁调整</t>
    <phoneticPr fontId="17" type="noConversion"/>
  </si>
  <si>
    <r>
      <rPr>
        <b/>
        <i/>
        <sz val="10"/>
        <color theme="0"/>
        <rFont val="宋体"/>
        <family val="3"/>
        <charset val="134"/>
      </rPr>
      <t>超越笨狗</t>
    </r>
    <r>
      <rPr>
        <b/>
        <i/>
        <sz val="10"/>
        <color theme="0"/>
        <rFont val="Arial"/>
        <family val="2"/>
      </rPr>
      <t>-</t>
    </r>
    <r>
      <rPr>
        <b/>
        <i/>
        <sz val="10"/>
        <color theme="0"/>
        <rFont val="宋体"/>
        <family val="3"/>
        <charset val="134"/>
      </rPr>
      <t>调整租赁后</t>
    </r>
    <phoneticPr fontId="17" type="noConversion"/>
  </si>
  <si>
    <t>资产：</t>
    <phoneticPr fontId="17" type="noConversion"/>
  </si>
  <si>
    <t>现金与现金等价物</t>
    <phoneticPr fontId="17" type="noConversion"/>
  </si>
  <si>
    <t>应收账款净额</t>
    <phoneticPr fontId="17" type="noConversion"/>
  </si>
  <si>
    <t>存货</t>
    <phoneticPr fontId="17" type="noConversion"/>
  </si>
  <si>
    <t>其他流动资产</t>
    <phoneticPr fontId="17" type="noConversion"/>
  </si>
  <si>
    <t>流动资产合计</t>
    <phoneticPr fontId="17" type="noConversion"/>
  </si>
  <si>
    <r>
      <t>固定资产，</t>
    </r>
    <r>
      <rPr>
        <sz val="11"/>
        <rFont val="等线"/>
        <family val="3"/>
        <charset val="134"/>
        <scheme val="minor"/>
      </rPr>
      <t>原值</t>
    </r>
    <phoneticPr fontId="17" type="noConversion"/>
  </si>
  <si>
    <t>减：累计折旧</t>
    <phoneticPr fontId="17" type="noConversion"/>
  </si>
  <si>
    <t>固定资产净值</t>
    <phoneticPr fontId="17" type="noConversion"/>
  </si>
  <si>
    <t>租赁使用权资产</t>
    <phoneticPr fontId="17" type="noConversion"/>
  </si>
  <si>
    <t>商誉</t>
    <phoneticPr fontId="17" type="noConversion"/>
  </si>
  <si>
    <t>其他长期资产</t>
    <phoneticPr fontId="17" type="noConversion"/>
  </si>
  <si>
    <t>资产总额</t>
    <phoneticPr fontId="17" type="noConversion"/>
  </si>
  <si>
    <t>负债：</t>
    <phoneticPr fontId="17" type="noConversion"/>
  </si>
  <si>
    <t>短期借款</t>
    <phoneticPr fontId="17" type="noConversion"/>
  </si>
  <si>
    <t>应付账款</t>
    <phoneticPr fontId="17" type="noConversion"/>
  </si>
  <si>
    <t>应计费用</t>
    <phoneticPr fontId="17" type="noConversion"/>
  </si>
  <si>
    <r>
      <t>其他流动</t>
    </r>
    <r>
      <rPr>
        <sz val="11"/>
        <rFont val="等线"/>
        <family val="3"/>
        <charset val="134"/>
      </rPr>
      <t>负债</t>
    </r>
    <phoneticPr fontId="17" type="noConversion"/>
  </si>
  <si>
    <t>租赁负债中的流动负债</t>
    <phoneticPr fontId="17" type="noConversion"/>
  </si>
  <si>
    <t>流动负债合计</t>
    <phoneticPr fontId="17" type="noConversion"/>
  </si>
  <si>
    <t>长期借款</t>
    <phoneticPr fontId="17" type="noConversion"/>
  </si>
  <si>
    <t>租赁负债</t>
    <phoneticPr fontId="17" type="noConversion"/>
  </si>
  <si>
    <t>其他长期负债</t>
    <phoneticPr fontId="17" type="noConversion"/>
  </si>
  <si>
    <t>负债总额</t>
    <phoneticPr fontId="17" type="noConversion"/>
  </si>
  <si>
    <t>所有者权益：</t>
    <phoneticPr fontId="17" type="noConversion"/>
  </si>
  <si>
    <t>股本</t>
    <phoneticPr fontId="17" type="noConversion"/>
  </si>
  <si>
    <t>资本公积</t>
    <phoneticPr fontId="17" type="noConversion"/>
  </si>
  <si>
    <t>留存收益</t>
    <phoneticPr fontId="17" type="noConversion"/>
  </si>
  <si>
    <t>所有者权益总额</t>
    <phoneticPr fontId="17" type="noConversion"/>
  </si>
  <si>
    <t>负债与所有者权益合计</t>
    <phoneticPr fontId="17" type="noConversion"/>
  </si>
  <si>
    <t>净利润</t>
    <phoneticPr fontId="17" type="noConversion"/>
  </si>
  <si>
    <t>资产周转率</t>
    <phoneticPr fontId="17" type="noConversion"/>
  </si>
  <si>
    <r>
      <t>资产收益率</t>
    </r>
    <r>
      <rPr>
        <sz val="11"/>
        <rFont val="等线"/>
        <family val="2"/>
        <scheme val="minor"/>
      </rPr>
      <t>=净利润*资产周转率</t>
    </r>
    <phoneticPr fontId="17" type="noConversion"/>
  </si>
  <si>
    <r>
      <t>资产收益率</t>
    </r>
    <r>
      <rPr>
        <sz val="11"/>
        <rFont val="等线"/>
        <family val="2"/>
        <scheme val="minor"/>
      </rPr>
      <t>=净利润/资产</t>
    </r>
    <phoneticPr fontId="17" type="noConversion"/>
  </si>
  <si>
    <t>资产周转率</t>
    <phoneticPr fontId="17" type="noConversion"/>
  </si>
  <si>
    <r>
      <t>资产</t>
    </r>
    <r>
      <rPr>
        <sz val="11"/>
        <rFont val="等线"/>
        <family val="3"/>
        <charset val="134"/>
      </rPr>
      <t>收益</t>
    </r>
    <r>
      <rPr>
        <sz val="11"/>
        <rFont val="等线"/>
        <family val="3"/>
        <charset val="134"/>
        <scheme val="minor"/>
      </rPr>
      <t>率</t>
    </r>
    <phoneticPr fontId="17" type="noConversion"/>
  </si>
  <si>
    <r>
      <rPr>
        <b/>
        <i/>
        <sz val="10"/>
        <color theme="0"/>
        <rFont val="宋体"/>
        <family val="3"/>
        <charset val="134"/>
      </rPr>
      <t>不可思议的猫粮</t>
    </r>
    <r>
      <rPr>
        <b/>
        <i/>
        <sz val="10"/>
        <color theme="0"/>
        <rFont val="Arial"/>
        <family val="2"/>
      </rPr>
      <t>-</t>
    </r>
    <r>
      <rPr>
        <b/>
        <i/>
        <sz val="10"/>
        <color theme="0"/>
        <rFont val="宋体"/>
        <family val="3"/>
        <charset val="134"/>
      </rPr>
      <t>调整前</t>
    </r>
    <phoneticPr fontId="17" type="noConversion"/>
  </si>
  <si>
    <r>
      <rPr>
        <b/>
        <i/>
        <sz val="10"/>
        <color theme="0"/>
        <rFont val="宋体"/>
        <family val="3"/>
        <charset val="134"/>
      </rPr>
      <t>不可思议的猫粮</t>
    </r>
    <r>
      <rPr>
        <b/>
        <i/>
        <sz val="10"/>
        <color theme="0"/>
        <rFont val="Arial"/>
        <family val="2"/>
      </rPr>
      <t>-</t>
    </r>
    <r>
      <rPr>
        <b/>
        <i/>
        <sz val="10"/>
        <color theme="0"/>
        <rFont val="宋体"/>
        <family val="3"/>
        <charset val="134"/>
      </rPr>
      <t>调整后</t>
    </r>
    <phoneticPr fontId="17" type="noConversion"/>
  </si>
  <si>
    <t>融资租赁调整</t>
    <phoneticPr fontId="17" type="noConversion"/>
  </si>
  <si>
    <t>利润表</t>
    <phoneticPr fontId="17" type="noConversion"/>
  </si>
  <si>
    <t>资产负债表</t>
    <phoneticPr fontId="17" type="noConversion"/>
  </si>
  <si>
    <t>资产负债率</t>
    <phoneticPr fontId="17" type="noConversion"/>
  </si>
  <si>
    <t>流动比率</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</si>
</sst>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quot;$&quot;#,##0_);[Red]\(&quot;$&quot;#,##0\)"/>
    <numFmt numFmtId="178" formatCode="_(* #,##0_);_(* \(#,##0\);_(* &quot;-&quot;??_);_(@_)"/>
    <numFmt numFmtId="179" formatCode="0.0%"/>
    <numFmt numFmtId="180" formatCode="#,##0.0_);\(#,##0.0\);0.0_);@_)"/>
  </numFmts>
  <fonts count="28">
    <font>
      <sz val="11"/>
      <color theme="1"/>
      <name val="等线"/>
      <family val="2"/>
      <scheme val="minor"/>
    </font>
    <font>
      <sz val="11"/>
      <color theme="1"/>
      <name val="等线"/>
      <family val="2"/>
      <scheme val="minor"/>
    </font>
    <font>
      <u val="doubleAccounting"/>
      <sz val="11"/>
      <color theme="1"/>
      <name val="等线"/>
      <family val="2"/>
      <scheme val="minor"/>
    </font>
    <font>
      <b/>
      <sz val="18"/>
      <color theme="0"/>
      <name val="Arial"/>
      <family val="2"/>
    </font>
    <font>
      <b/>
      <sz val="10"/>
      <color theme="0"/>
      <name val="Arial"/>
      <family val="2"/>
    </font>
    <font>
      <b/>
      <i/>
      <sz val="10"/>
      <color theme="0"/>
      <name val="Arial"/>
      <family val="2"/>
    </font>
    <font>
      <b/>
      <sz val="14"/>
      <color theme="1"/>
      <name val="等线"/>
      <family val="2"/>
      <scheme val="minor"/>
    </font>
    <font>
      <sz val="11"/>
      <color rgb="FF0070C0"/>
      <name val="等线"/>
      <family val="2"/>
      <scheme val="minor"/>
    </font>
    <font>
      <b/>
      <i/>
      <sz val="11"/>
      <color theme="1"/>
      <name val="等线"/>
      <family val="2"/>
      <scheme val="minor"/>
    </font>
    <font>
      <b/>
      <i/>
      <u val="doubleAccounting"/>
      <sz val="11"/>
      <color theme="1"/>
      <name val="等线"/>
      <family val="2"/>
      <scheme val="minor"/>
    </font>
    <font>
      <b/>
      <sz val="11"/>
      <color theme="1"/>
      <name val="等线"/>
      <family val="2"/>
      <scheme val="minor"/>
    </font>
    <font>
      <i/>
      <sz val="11"/>
      <color theme="1"/>
      <name val="等线"/>
      <family val="2"/>
      <scheme val="minor"/>
    </font>
    <font>
      <sz val="11"/>
      <name val="等线"/>
      <family val="2"/>
      <scheme val="minor"/>
    </font>
    <font>
      <b/>
      <i/>
      <sz val="11"/>
      <name val="等线"/>
      <family val="2"/>
      <scheme val="minor"/>
    </font>
    <font>
      <b/>
      <i/>
      <u val="doubleAccounting"/>
      <sz val="11"/>
      <name val="等线"/>
      <family val="2"/>
      <scheme val="minor"/>
    </font>
    <font>
      <u val="doubleAccounting"/>
      <sz val="11"/>
      <name val="等线"/>
      <family val="2"/>
      <scheme val="minor"/>
    </font>
    <font>
      <b/>
      <sz val="11"/>
      <name val="等线"/>
      <family val="2"/>
      <scheme val="minor"/>
    </font>
    <font>
      <sz val="9"/>
      <name val="等线"/>
      <family val="3"/>
      <charset val="134"/>
      <scheme val="minor"/>
    </font>
    <font>
      <b/>
      <sz val="18"/>
      <color theme="0"/>
      <name val="宋体"/>
      <family val="3"/>
      <charset val="134"/>
    </font>
    <font>
      <b/>
      <i/>
      <sz val="10"/>
      <color theme="0"/>
      <name val="宋体"/>
      <family val="3"/>
      <charset val="134"/>
    </font>
    <font>
      <sz val="11"/>
      <name val="等线"/>
      <family val="3"/>
      <charset val="134"/>
      <scheme val="minor"/>
    </font>
    <font>
      <sz val="11"/>
      <name val="等线"/>
      <family val="3"/>
      <charset val="134"/>
    </font>
    <font>
      <vertAlign val="superscript"/>
      <sz val="12"/>
      <name val="等线"/>
      <family val="2"/>
      <scheme val="minor"/>
    </font>
    <font>
      <vertAlign val="superscript"/>
      <sz val="11"/>
      <name val="等线"/>
      <family val="2"/>
      <scheme val="minor"/>
    </font>
    <font>
      <i/>
      <sz val="11"/>
      <name val="等线"/>
      <family val="2"/>
      <scheme val="minor"/>
    </font>
    <font>
      <i/>
      <sz val="11"/>
      <name val="等线"/>
      <family val="3"/>
      <charset val="134"/>
    </font>
    <font>
      <sz val="11"/>
      <name val="方正兰亭超细黑简体"/>
      <family val="3"/>
      <charset val="134"/>
    </font>
    <font>
      <b/>
      <sz val="10"/>
      <name val="Arial"/>
      <family val="2"/>
    </font>
  </fonts>
  <fills count="5">
    <fill>
      <patternFill patternType="none"/>
    </fill>
    <fill>
      <patternFill patternType="gray125"/>
    </fill>
    <fill>
      <patternFill patternType="solid">
        <fgColor theme="3" tint="-0.249977111117893"/>
        <bgColor indexed="64"/>
      </patternFill>
    </fill>
    <fill>
      <patternFill patternType="solid">
        <fgColor theme="5" tint="0.59999389629810485"/>
        <bgColor indexed="64"/>
      </patternFill>
    </fill>
    <fill>
      <patternFill patternType="solid">
        <fgColor rgb="FFFFFF00"/>
        <bgColor indexed="64"/>
      </patternFill>
    </fill>
  </fills>
  <borders count="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176"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178" fontId="0" fillId="0" borderId="0" xfId="1" applyNumberFormat="1" applyFont="1"/>
    <xf numFmtId="0" fontId="0" fillId="0" borderId="0" xfId="0" applyFill="1"/>
    <xf numFmtId="178" fontId="0" fillId="0" borderId="3" xfId="1" applyNumberFormat="1" applyFont="1" applyBorder="1"/>
    <xf numFmtId="178" fontId="0" fillId="0" borderId="1" xfId="1" applyNumberFormat="1" applyFont="1" applyBorder="1"/>
    <xf numFmtId="178" fontId="0" fillId="0" borderId="0" xfId="1" applyNumberFormat="1" applyFont="1" applyBorder="1"/>
    <xf numFmtId="179" fontId="0" fillId="0" borderId="0" xfId="2" applyNumberFormat="1" applyFont="1"/>
    <xf numFmtId="178" fontId="0" fillId="0" borderId="4" xfId="1" applyNumberFormat="1" applyFont="1" applyBorder="1"/>
    <xf numFmtId="180" fontId="4" fillId="2" borderId="0" xfId="0" applyNumberFormat="1" applyFont="1" applyFill="1" applyBorder="1"/>
    <xf numFmtId="180" fontId="4" fillId="2" borderId="5" xfId="0" applyNumberFormat="1" applyFont="1" applyFill="1" applyBorder="1"/>
    <xf numFmtId="0" fontId="6" fillId="0" borderId="0" xfId="0" applyFont="1"/>
    <xf numFmtId="178" fontId="7" fillId="0" borderId="0" xfId="1" applyNumberFormat="1" applyFont="1"/>
    <xf numFmtId="178" fontId="7" fillId="0" borderId="3" xfId="1" applyNumberFormat="1" applyFont="1" applyBorder="1"/>
    <xf numFmtId="178" fontId="2" fillId="0" borderId="1" xfId="1" applyNumberFormat="1" applyFont="1" applyFill="1" applyBorder="1" applyAlignment="1">
      <alignment horizontal="center"/>
    </xf>
    <xf numFmtId="178" fontId="7" fillId="0" borderId="3" xfId="1" applyNumberFormat="1" applyFont="1" applyBorder="1" applyAlignment="1">
      <alignment horizontal="right"/>
    </xf>
    <xf numFmtId="178" fontId="7" fillId="0" borderId="0" xfId="1" applyNumberFormat="1" applyFont="1" applyAlignment="1">
      <alignment horizontal="right"/>
    </xf>
    <xf numFmtId="178" fontId="2" fillId="0" borderId="0" xfId="1" applyNumberFormat="1" applyFont="1" applyFill="1" applyBorder="1" applyAlignment="1">
      <alignment horizontal="center"/>
    </xf>
    <xf numFmtId="178" fontId="8" fillId="0" borderId="1" xfId="1" applyNumberFormat="1" applyFont="1" applyBorder="1"/>
    <xf numFmtId="178" fontId="8" fillId="0" borderId="0" xfId="1" applyNumberFormat="1" applyFont="1"/>
    <xf numFmtId="178" fontId="9" fillId="0" borderId="0" xfId="1" applyNumberFormat="1" applyFont="1" applyFill="1" applyBorder="1" applyAlignment="1">
      <alignment horizontal="center"/>
    </xf>
    <xf numFmtId="178" fontId="0" fillId="0" borderId="0" xfId="0" applyNumberFormat="1"/>
    <xf numFmtId="2" fontId="0" fillId="0" borderId="0" xfId="2" applyNumberFormat="1" applyFont="1"/>
    <xf numFmtId="178" fontId="7" fillId="0" borderId="0" xfId="1" applyNumberFormat="1" applyFont="1" applyBorder="1"/>
    <xf numFmtId="178" fontId="8" fillId="0" borderId="0" xfId="1" applyNumberFormat="1" applyFont="1" applyBorder="1"/>
    <xf numFmtId="178" fontId="0" fillId="0" borderId="0" xfId="1" applyNumberFormat="1" applyFont="1" applyFill="1"/>
    <xf numFmtId="2" fontId="0" fillId="0" borderId="0" xfId="2" applyNumberFormat="1" applyFont="1" applyFill="1"/>
    <xf numFmtId="2" fontId="0" fillId="0" borderId="0" xfId="0" applyNumberFormat="1"/>
    <xf numFmtId="0" fontId="4" fillId="2" borderId="5" xfId="0" quotePrefix="1" applyNumberFormat="1" applyFont="1" applyFill="1" applyBorder="1" applyAlignment="1">
      <alignment horizontal="center"/>
    </xf>
    <xf numFmtId="0" fontId="10" fillId="0" borderId="0" xfId="0" applyFont="1"/>
    <xf numFmtId="0" fontId="11" fillId="0" borderId="0" xfId="0" applyFont="1"/>
    <xf numFmtId="0" fontId="0" fillId="0" borderId="0" xfId="0" applyFill="1" applyBorder="1"/>
    <xf numFmtId="0" fontId="12" fillId="0" borderId="0" xfId="0" applyFont="1" applyFill="1" applyAlignment="1">
      <alignment horizontal="center" wrapText="1"/>
    </xf>
    <xf numFmtId="178" fontId="12" fillId="0" borderId="0" xfId="1" applyNumberFormat="1" applyFont="1"/>
    <xf numFmtId="178" fontId="12" fillId="0" borderId="3" xfId="1" applyNumberFormat="1" applyFont="1" applyBorder="1"/>
    <xf numFmtId="178" fontId="13" fillId="0" borderId="1" xfId="1" applyNumberFormat="1" applyFont="1" applyBorder="1"/>
    <xf numFmtId="178" fontId="13" fillId="0" borderId="0" xfId="1" applyNumberFormat="1" applyFont="1"/>
    <xf numFmtId="178" fontId="14" fillId="0" borderId="0" xfId="1" applyNumberFormat="1" applyFont="1" applyFill="1" applyBorder="1" applyAlignment="1">
      <alignment horizontal="center"/>
    </xf>
    <xf numFmtId="178" fontId="15" fillId="0" borderId="1" xfId="1" applyNumberFormat="1" applyFont="1" applyFill="1" applyBorder="1" applyAlignment="1">
      <alignment horizontal="center"/>
    </xf>
    <xf numFmtId="0" fontId="12" fillId="0" borderId="0" xfId="0" applyFont="1"/>
    <xf numFmtId="2" fontId="12" fillId="0" borderId="0" xfId="2" applyNumberFormat="1" applyFont="1" applyFill="1"/>
    <xf numFmtId="178" fontId="13" fillId="0" borderId="6" xfId="1" applyNumberFormat="1" applyFont="1" applyBorder="1"/>
    <xf numFmtId="178" fontId="13" fillId="0" borderId="7" xfId="1" applyNumberFormat="1" applyFont="1" applyBorder="1"/>
    <xf numFmtId="0" fontId="12" fillId="0" borderId="0" xfId="0" applyFont="1" applyFill="1" applyBorder="1" applyAlignment="1">
      <alignment horizontal="center" wrapText="1"/>
    </xf>
    <xf numFmtId="2" fontId="12" fillId="0" borderId="0" xfId="2" applyNumberFormat="1" applyFont="1" applyFill="1" applyBorder="1"/>
    <xf numFmtId="178" fontId="12" fillId="0" borderId="0" xfId="1" applyNumberFormat="1" applyFont="1" applyFill="1" applyBorder="1"/>
    <xf numFmtId="178" fontId="13" fillId="0" borderId="0" xfId="1" applyNumberFormat="1" applyFont="1" applyFill="1" applyBorder="1"/>
    <xf numFmtId="0" fontId="12" fillId="0" borderId="0" xfId="0" applyFont="1" applyFill="1" applyBorder="1"/>
    <xf numFmtId="178" fontId="12" fillId="0" borderId="1" xfId="1" applyNumberFormat="1" applyFont="1" applyBorder="1"/>
    <xf numFmtId="178" fontId="12" fillId="0" borderId="4" xfId="1" applyNumberFormat="1" applyFont="1" applyBorder="1"/>
    <xf numFmtId="178" fontId="5" fillId="2" borderId="0" xfId="1" applyNumberFormat="1" applyFont="1" applyFill="1" applyBorder="1" applyAlignment="1">
      <alignment horizontal="center" wrapText="1"/>
    </xf>
    <xf numFmtId="178" fontId="12" fillId="0" borderId="0" xfId="0" applyNumberFormat="1" applyFont="1"/>
    <xf numFmtId="2" fontId="0" fillId="4" borderId="2" xfId="0" applyNumberFormat="1" applyFill="1" applyBorder="1"/>
    <xf numFmtId="178" fontId="7" fillId="4" borderId="2" xfId="1" applyNumberFormat="1" applyFont="1" applyFill="1" applyBorder="1" applyAlignment="1">
      <alignment horizontal="right"/>
    </xf>
    <xf numFmtId="179" fontId="0" fillId="4" borderId="2" xfId="2" applyNumberFormat="1" applyFont="1" applyFill="1" applyBorder="1"/>
    <xf numFmtId="2" fontId="0" fillId="4" borderId="2" xfId="2" applyNumberFormat="1" applyFont="1" applyFill="1" applyBorder="1"/>
    <xf numFmtId="178" fontId="12" fillId="4" borderId="0" xfId="1" applyNumberFormat="1" applyFont="1" applyFill="1"/>
    <xf numFmtId="178" fontId="12" fillId="4" borderId="3" xfId="1" applyNumberFormat="1" applyFont="1" applyFill="1" applyBorder="1"/>
    <xf numFmtId="178" fontId="13" fillId="4" borderId="1" xfId="1" applyNumberFormat="1" applyFont="1" applyFill="1" applyBorder="1"/>
    <xf numFmtId="178" fontId="13" fillId="4" borderId="0" xfId="1" applyNumberFormat="1" applyFont="1" applyFill="1"/>
    <xf numFmtId="178" fontId="14" fillId="4" borderId="0" xfId="1" applyNumberFormat="1" applyFont="1" applyFill="1" applyBorder="1" applyAlignment="1">
      <alignment horizontal="center"/>
    </xf>
    <xf numFmtId="178" fontId="12" fillId="4" borderId="1" xfId="1" applyNumberFormat="1" applyFont="1" applyFill="1" applyBorder="1"/>
    <xf numFmtId="178" fontId="12" fillId="4" borderId="4" xfId="1" applyNumberFormat="1" applyFont="1" applyFill="1" applyBorder="1"/>
    <xf numFmtId="178" fontId="15" fillId="4" borderId="1" xfId="1" applyNumberFormat="1" applyFont="1" applyFill="1" applyBorder="1" applyAlignment="1">
      <alignment horizontal="center"/>
    </xf>
    <xf numFmtId="180" fontId="5" fillId="2" borderId="0" xfId="0" applyNumberFormat="1" applyFont="1" applyFill="1" applyBorder="1" applyAlignment="1">
      <alignment horizontal="center" wrapText="1"/>
    </xf>
    <xf numFmtId="0" fontId="16" fillId="0" borderId="2" xfId="0" applyFont="1" applyBorder="1" applyAlignment="1">
      <alignment horizontal="center"/>
    </xf>
    <xf numFmtId="0" fontId="12" fillId="0" borderId="2" xfId="0" applyFont="1" applyBorder="1" applyAlignment="1">
      <alignment horizontal="center"/>
    </xf>
    <xf numFmtId="0" fontId="12" fillId="0" borderId="2" xfId="0" applyFont="1" applyBorder="1" applyAlignment="1">
      <alignment horizontal="center" wrapText="1"/>
    </xf>
    <xf numFmtId="0" fontId="20" fillId="0" borderId="2" xfId="0" applyFont="1" applyBorder="1" applyAlignment="1">
      <alignment horizontal="center" wrapText="1"/>
    </xf>
    <xf numFmtId="0" fontId="12" fillId="0" borderId="2" xfId="0" applyFont="1" applyFill="1" applyBorder="1" applyAlignment="1">
      <alignment horizontal="center" wrapText="1"/>
    </xf>
    <xf numFmtId="0" fontId="20" fillId="0" borderId="2" xfId="0" applyFont="1" applyFill="1" applyBorder="1" applyAlignment="1">
      <alignment horizontal="center" wrapText="1"/>
    </xf>
    <xf numFmtId="1" fontId="12" fillId="0" borderId="2" xfId="0" applyNumberFormat="1" applyFont="1" applyBorder="1" applyAlignment="1">
      <alignment horizontal="center"/>
    </xf>
    <xf numFmtId="177" fontId="12" fillId="0" borderId="2" xfId="0" applyNumberFormat="1" applyFont="1" applyBorder="1" applyAlignment="1">
      <alignment horizontal="right"/>
    </xf>
    <xf numFmtId="177" fontId="12" fillId="0" borderId="2" xfId="0" applyNumberFormat="1" applyFont="1" applyBorder="1"/>
    <xf numFmtId="37" fontId="12" fillId="0" borderId="2" xfId="0" applyNumberFormat="1" applyFont="1" applyBorder="1" applyAlignment="1">
      <alignment horizontal="right"/>
    </xf>
    <xf numFmtId="178" fontId="12" fillId="0" borderId="2" xfId="1" applyNumberFormat="1" applyFont="1" applyBorder="1" applyAlignment="1">
      <alignment horizontal="right"/>
    </xf>
    <xf numFmtId="178" fontId="12" fillId="0" borderId="2" xfId="0" applyNumberFormat="1" applyFont="1" applyBorder="1"/>
    <xf numFmtId="39" fontId="24" fillId="0" borderId="0" xfId="0" applyNumberFormat="1" applyFont="1"/>
    <xf numFmtId="39" fontId="12" fillId="0" borderId="0" xfId="0" applyNumberFormat="1" applyFont="1"/>
    <xf numFmtId="0" fontId="12" fillId="0" borderId="0" xfId="0" applyFont="1" applyAlignment="1">
      <alignment wrapText="1"/>
    </xf>
    <xf numFmtId="177" fontId="12" fillId="0" borderId="0" xfId="0" applyNumberFormat="1" applyFont="1"/>
    <xf numFmtId="37" fontId="12" fillId="0" borderId="0" xfId="0" applyNumberFormat="1" applyFont="1" applyBorder="1" applyAlignment="1">
      <alignment horizontal="right"/>
    </xf>
    <xf numFmtId="178" fontId="12" fillId="0" borderId="0" xfId="1" applyNumberFormat="1" applyFont="1" applyBorder="1" applyAlignment="1">
      <alignment horizontal="right"/>
    </xf>
    <xf numFmtId="177" fontId="12" fillId="0" borderId="0" xfId="0" applyNumberFormat="1" applyFont="1" applyBorder="1"/>
    <xf numFmtId="180" fontId="18" fillId="2" borderId="0" xfId="0" applyNumberFormat="1" applyFont="1" applyFill="1" applyBorder="1"/>
    <xf numFmtId="180" fontId="19" fillId="2" borderId="5" xfId="0" applyNumberFormat="1" applyFont="1" applyFill="1" applyBorder="1" applyAlignment="1">
      <alignment horizontal="left"/>
    </xf>
    <xf numFmtId="180" fontId="27" fillId="2" borderId="0" xfId="0" applyNumberFormat="1" applyFont="1" applyFill="1" applyBorder="1"/>
    <xf numFmtId="180" fontId="27" fillId="2" borderId="5" xfId="0" applyNumberFormat="1" applyFont="1" applyFill="1" applyBorder="1"/>
    <xf numFmtId="0" fontId="24" fillId="0" borderId="0" xfId="0" applyFont="1"/>
    <xf numFmtId="0" fontId="12" fillId="0" borderId="0" xfId="0" applyFont="1" applyAlignment="1">
      <alignment horizontal="center"/>
    </xf>
    <xf numFmtId="0" fontId="20" fillId="0" borderId="0" xfId="0" applyFont="1"/>
    <xf numFmtId="0" fontId="12" fillId="0" borderId="0" xfId="0" applyFont="1" applyFill="1"/>
    <xf numFmtId="2" fontId="12" fillId="4" borderId="2" xfId="0" applyNumberFormat="1" applyFont="1" applyFill="1" applyBorder="1"/>
    <xf numFmtId="180" fontId="19" fillId="2" borderId="0" xfId="0" applyNumberFormat="1" applyFont="1" applyFill="1" applyBorder="1" applyAlignment="1">
      <alignment horizontal="center" wrapText="1"/>
    </xf>
    <xf numFmtId="0" fontId="16" fillId="3" borderId="3" xfId="0" applyFont="1" applyFill="1" applyBorder="1" applyAlignment="1">
      <alignment horizontal="center" wrapText="1"/>
    </xf>
    <xf numFmtId="0" fontId="16" fillId="3" borderId="0" xfId="0" applyFont="1" applyFill="1" applyBorder="1" applyAlignment="1">
      <alignment horizontal="center"/>
    </xf>
    <xf numFmtId="31" fontId="16" fillId="3" borderId="3" xfId="0" applyNumberFormat="1" applyFont="1" applyFill="1" applyBorder="1" applyAlignment="1">
      <alignment horizontal="center" wrapText="1"/>
    </xf>
    <xf numFmtId="180" fontId="19" fillId="2" borderId="0" xfId="0" applyNumberFormat="1" applyFont="1" applyFill="1" applyBorder="1" applyAlignment="1">
      <alignment horizontal="center" wrapText="1"/>
    </xf>
    <xf numFmtId="180" fontId="5" fillId="2" borderId="0" xfId="0" applyNumberFormat="1" applyFont="1" applyFill="1" applyBorder="1" applyAlignment="1">
      <alignment horizontal="center" wrapText="1"/>
    </xf>
    <xf numFmtId="180" fontId="18" fillId="2" borderId="0" xfId="0" applyNumberFormat="1" applyFont="1" applyFill="1" applyBorder="1" applyAlignment="1">
      <alignment horizontal="center"/>
    </xf>
    <xf numFmtId="180" fontId="3" fillId="2" borderId="0" xfId="0" applyNumberFormat="1" applyFont="1" applyFill="1" applyBorder="1" applyAlignment="1">
      <alignment horizontal="center"/>
    </xf>
    <xf numFmtId="180" fontId="19" fillId="2" borderId="5" xfId="0" applyNumberFormat="1" applyFont="1" applyFill="1" applyBorder="1" applyAlignment="1">
      <alignment horizontal="center"/>
    </xf>
    <xf numFmtId="180" fontId="5" fillId="2" borderId="5" xfId="0" applyNumberFormat="1" applyFont="1" applyFill="1" applyBorder="1" applyAlignment="1">
      <alignment horizontal="center"/>
    </xf>
    <xf numFmtId="0" fontId="16" fillId="0" borderId="2" xfId="0" applyFont="1" applyBorder="1" applyAlignment="1">
      <alignment horizontal="center"/>
    </xf>
  </cellXfs>
  <cellStyles count="3">
    <cellStyle name="百分比" xfId="2" builtinId="5"/>
    <cellStyle name="常规" xfId="0" builtinId="0"/>
    <cellStyle name="千位分隔" xfId="1" builtinId="3"/>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abSelected="1" topLeftCell="A55" workbookViewId="0">
      <selection activeCell="A21" sqref="A21:A50"/>
    </sheetView>
  </sheetViews>
  <sheetFormatPr defaultColWidth="8.83203125" defaultRowHeight="14"/>
  <cols>
    <col min="1" max="1" width="42.5" customWidth="1"/>
    <col min="2" max="2" width="11.08203125" style="38" customWidth="1"/>
    <col min="3" max="3" width="15.58203125" style="32" customWidth="1"/>
    <col min="4" max="4" width="2.33203125" style="44" customWidth="1"/>
    <col min="5" max="5" width="9.08203125" bestFit="1" customWidth="1"/>
  </cols>
  <sheetData>
    <row r="1" spans="1:5" ht="23">
      <c r="A1" s="83" t="s">
        <v>30</v>
      </c>
      <c r="B1" s="8"/>
      <c r="C1" s="8"/>
      <c r="D1" s="8"/>
      <c r="E1" s="8"/>
    </row>
    <row r="2" spans="1:5" ht="14.5" thickBot="1">
      <c r="A2" s="84" t="s">
        <v>31</v>
      </c>
      <c r="B2" s="9"/>
      <c r="C2" s="9"/>
      <c r="D2" s="9"/>
      <c r="E2" s="9"/>
    </row>
    <row r="3" spans="1:5">
      <c r="A3" s="29"/>
      <c r="B3" s="94" t="s">
        <v>33</v>
      </c>
      <c r="C3" s="94"/>
      <c r="D3" s="94"/>
      <c r="E3" s="94"/>
    </row>
    <row r="4" spans="1:5" s="30" customFormat="1" ht="16.5" customHeight="1">
      <c r="B4" s="93" t="s">
        <v>32</v>
      </c>
      <c r="C4" s="93"/>
      <c r="D4" s="93"/>
      <c r="E4" s="93"/>
    </row>
    <row r="5" spans="1:5" ht="32.15" customHeight="1">
      <c r="B5" s="31" t="s">
        <v>35</v>
      </c>
      <c r="C5" s="31" t="s">
        <v>34</v>
      </c>
      <c r="D5" s="42"/>
      <c r="E5" s="88" t="s">
        <v>36</v>
      </c>
    </row>
    <row r="6" spans="1:5">
      <c r="A6" s="38" t="s">
        <v>38</v>
      </c>
      <c r="B6" s="32">
        <v>15690</v>
      </c>
      <c r="C6" s="32">
        <v>47980</v>
      </c>
      <c r="E6" s="32">
        <f>B6+C6</f>
        <v>63670</v>
      </c>
    </row>
    <row r="7" spans="1:5">
      <c r="A7" s="38" t="s">
        <v>39</v>
      </c>
      <c r="B7" s="33">
        <v>12310</v>
      </c>
      <c r="C7" s="33">
        <v>39617</v>
      </c>
      <c r="E7" s="33">
        <f t="shared" ref="E7:E16" si="0">B7+C7</f>
        <v>51927</v>
      </c>
    </row>
    <row r="8" spans="1:5">
      <c r="A8" s="38" t="s">
        <v>40</v>
      </c>
      <c r="B8" s="34">
        <v>3380</v>
      </c>
      <c r="C8" s="34">
        <f>C6-C7</f>
        <v>8363</v>
      </c>
      <c r="D8" s="45"/>
      <c r="E8" s="34">
        <f t="shared" si="0"/>
        <v>11743</v>
      </c>
    </row>
    <row r="9" spans="1:5">
      <c r="A9" s="38" t="s">
        <v>41</v>
      </c>
      <c r="B9" s="32">
        <v>850</v>
      </c>
      <c r="C9" s="32">
        <v>2600</v>
      </c>
      <c r="E9" s="32">
        <f t="shared" si="0"/>
        <v>3450</v>
      </c>
    </row>
    <row r="10" spans="1:5">
      <c r="A10" s="38" t="s">
        <v>42</v>
      </c>
      <c r="B10" s="32">
        <v>1100</v>
      </c>
      <c r="C10" s="32">
        <v>1800</v>
      </c>
      <c r="E10" s="32">
        <f t="shared" si="0"/>
        <v>2900</v>
      </c>
    </row>
    <row r="11" spans="1:5">
      <c r="A11" s="38" t="s">
        <v>48</v>
      </c>
      <c r="B11" s="33">
        <v>1950</v>
      </c>
      <c r="C11" s="33">
        <f>C10+C9</f>
        <v>4400</v>
      </c>
      <c r="E11" s="33">
        <f t="shared" si="0"/>
        <v>6350</v>
      </c>
    </row>
    <row r="12" spans="1:5">
      <c r="A12" s="38" t="s">
        <v>47</v>
      </c>
      <c r="B12" s="35">
        <v>1430</v>
      </c>
      <c r="C12" s="35">
        <f>C8-C11</f>
        <v>3963</v>
      </c>
      <c r="D12" s="45"/>
      <c r="E12" s="35">
        <f t="shared" si="0"/>
        <v>5393</v>
      </c>
    </row>
    <row r="13" spans="1:5">
      <c r="A13" s="89" t="s">
        <v>46</v>
      </c>
      <c r="B13" s="33">
        <v>250</v>
      </c>
      <c r="C13" s="33">
        <v>510</v>
      </c>
      <c r="E13" s="33">
        <f t="shared" si="0"/>
        <v>760</v>
      </c>
    </row>
    <row r="14" spans="1:5">
      <c r="A14" s="38" t="s">
        <v>45</v>
      </c>
      <c r="B14" s="35">
        <v>1180</v>
      </c>
      <c r="C14" s="35">
        <f>C12-C13</f>
        <v>3453</v>
      </c>
      <c r="D14" s="45"/>
      <c r="E14" s="35">
        <f t="shared" si="0"/>
        <v>4633</v>
      </c>
    </row>
    <row r="15" spans="1:5">
      <c r="A15" s="38" t="s">
        <v>44</v>
      </c>
      <c r="B15" s="33">
        <v>179</v>
      </c>
      <c r="C15" s="33">
        <v>829</v>
      </c>
      <c r="E15" s="33">
        <f t="shared" si="0"/>
        <v>1008</v>
      </c>
    </row>
    <row r="16" spans="1:5" ht="16">
      <c r="A16" s="38" t="s">
        <v>43</v>
      </c>
      <c r="B16" s="36">
        <v>1001</v>
      </c>
      <c r="C16" s="36">
        <f>C14-C15</f>
        <v>2624</v>
      </c>
      <c r="D16" s="36"/>
      <c r="E16" s="36">
        <f t="shared" si="0"/>
        <v>3625</v>
      </c>
    </row>
    <row r="17" spans="1:5" ht="16">
      <c r="B17" s="36"/>
      <c r="C17" s="36"/>
      <c r="D17" s="36"/>
      <c r="E17" s="36"/>
    </row>
    <row r="18" spans="1:5">
      <c r="B18" s="94" t="s">
        <v>37</v>
      </c>
      <c r="C18" s="94"/>
      <c r="D18" s="94"/>
      <c r="E18" s="94"/>
    </row>
    <row r="19" spans="1:5" ht="13.5" customHeight="1">
      <c r="A19" s="28"/>
      <c r="B19" s="95">
        <v>44561</v>
      </c>
      <c r="C19" s="93"/>
      <c r="D19" s="93"/>
      <c r="E19" s="93"/>
    </row>
    <row r="20" spans="1:5">
      <c r="B20" s="31" t="s">
        <v>35</v>
      </c>
      <c r="C20" s="31" t="s">
        <v>34</v>
      </c>
      <c r="D20" s="42"/>
      <c r="E20" s="88" t="s">
        <v>36</v>
      </c>
    </row>
    <row r="21" spans="1:5">
      <c r="A21" s="38" t="s">
        <v>83</v>
      </c>
      <c r="B21" s="32"/>
    </row>
    <row r="22" spans="1:5">
      <c r="A22" s="38" t="s">
        <v>84</v>
      </c>
      <c r="B22" s="32">
        <v>2800</v>
      </c>
      <c r="C22" s="32">
        <v>1180</v>
      </c>
      <c r="E22" s="32">
        <f>B22+C22</f>
        <v>3980</v>
      </c>
    </row>
    <row r="23" spans="1:5">
      <c r="A23" s="38" t="s">
        <v>85</v>
      </c>
      <c r="B23" s="32">
        <v>2300</v>
      </c>
      <c r="C23" s="32">
        <v>1290</v>
      </c>
      <c r="E23" s="32">
        <f t="shared" ref="E23:E46" si="1">B23+C23</f>
        <v>3590</v>
      </c>
    </row>
    <row r="24" spans="1:5">
      <c r="A24" s="38" t="s">
        <v>86</v>
      </c>
      <c r="B24" s="32">
        <v>1310</v>
      </c>
      <c r="C24" s="32">
        <v>9300</v>
      </c>
      <c r="E24" s="32">
        <f t="shared" si="1"/>
        <v>10610</v>
      </c>
    </row>
    <row r="25" spans="1:5">
      <c r="A25" s="38" t="s">
        <v>87</v>
      </c>
      <c r="B25" s="33">
        <v>350</v>
      </c>
      <c r="C25" s="33">
        <v>590</v>
      </c>
      <c r="E25" s="33">
        <f t="shared" si="1"/>
        <v>940</v>
      </c>
    </row>
    <row r="26" spans="1:5">
      <c r="A26" s="38" t="s">
        <v>88</v>
      </c>
      <c r="B26" s="34">
        <v>6760</v>
      </c>
      <c r="C26" s="34">
        <f>SUM(C22:C25)</f>
        <v>12360</v>
      </c>
      <c r="D26" s="45"/>
      <c r="E26" s="34">
        <f t="shared" si="1"/>
        <v>19120</v>
      </c>
    </row>
    <row r="27" spans="1:5">
      <c r="A27" s="38" t="s">
        <v>89</v>
      </c>
      <c r="B27" s="32">
        <v>4300</v>
      </c>
      <c r="C27" s="32">
        <v>11100</v>
      </c>
      <c r="E27" s="32">
        <f t="shared" si="1"/>
        <v>15400</v>
      </c>
    </row>
    <row r="28" spans="1:5">
      <c r="A28" s="38" t="s">
        <v>90</v>
      </c>
      <c r="B28" s="33">
        <v>1700</v>
      </c>
      <c r="C28" s="33">
        <v>3800</v>
      </c>
      <c r="E28" s="33">
        <f t="shared" si="1"/>
        <v>5500</v>
      </c>
    </row>
    <row r="29" spans="1:5">
      <c r="A29" s="38" t="s">
        <v>91</v>
      </c>
      <c r="B29" s="32">
        <v>2600</v>
      </c>
      <c r="C29" s="32">
        <f>+C27-C28</f>
        <v>7300</v>
      </c>
      <c r="E29" s="32">
        <f t="shared" si="1"/>
        <v>9900</v>
      </c>
    </row>
    <row r="30" spans="1:5">
      <c r="A30" s="38" t="s">
        <v>94</v>
      </c>
      <c r="B30" s="33">
        <v>1254</v>
      </c>
      <c r="C30" s="33">
        <v>2070</v>
      </c>
      <c r="E30" s="33">
        <f t="shared" si="1"/>
        <v>3324</v>
      </c>
    </row>
    <row r="31" spans="1:5" ht="14.5" thickBot="1">
      <c r="A31" s="38" t="s">
        <v>95</v>
      </c>
      <c r="B31" s="40">
        <v>10614</v>
      </c>
      <c r="C31" s="40">
        <f>C26+C29+C30</f>
        <v>21730</v>
      </c>
      <c r="D31" s="45"/>
      <c r="E31" s="40">
        <f t="shared" si="1"/>
        <v>32344</v>
      </c>
    </row>
    <row r="32" spans="1:5" ht="14.5" thickTop="1">
      <c r="A32" s="38" t="s">
        <v>96</v>
      </c>
      <c r="B32" s="32"/>
      <c r="E32" s="20"/>
    </row>
    <row r="33" spans="1:5">
      <c r="A33" s="38" t="s">
        <v>97</v>
      </c>
      <c r="B33" s="32">
        <v>878</v>
      </c>
      <c r="C33" s="32">
        <v>1400</v>
      </c>
      <c r="E33" s="32">
        <f t="shared" si="1"/>
        <v>2278</v>
      </c>
    </row>
    <row r="34" spans="1:5">
      <c r="A34" s="38" t="s">
        <v>98</v>
      </c>
      <c r="B34" s="32">
        <v>1670</v>
      </c>
      <c r="C34" s="32">
        <f>1150+2000</f>
        <v>3150</v>
      </c>
      <c r="E34" s="32">
        <f t="shared" si="1"/>
        <v>4820</v>
      </c>
    </row>
    <row r="35" spans="1:5">
      <c r="A35" s="38" t="s">
        <v>99</v>
      </c>
      <c r="B35" s="32">
        <v>1134</v>
      </c>
      <c r="C35" s="32">
        <v>1440</v>
      </c>
      <c r="E35" s="32">
        <f t="shared" si="1"/>
        <v>2574</v>
      </c>
    </row>
    <row r="36" spans="1:5">
      <c r="A36" s="38" t="s">
        <v>100</v>
      </c>
      <c r="B36" s="33">
        <v>383</v>
      </c>
      <c r="C36" s="33">
        <v>1030</v>
      </c>
      <c r="E36" s="33">
        <f t="shared" si="1"/>
        <v>1413</v>
      </c>
    </row>
    <row r="37" spans="1:5">
      <c r="A37" s="38" t="s">
        <v>102</v>
      </c>
      <c r="B37" s="34">
        <v>4065</v>
      </c>
      <c r="C37" s="34">
        <f>SUM(C33:C36)</f>
        <v>7020</v>
      </c>
      <c r="D37" s="45"/>
      <c r="E37" s="34">
        <f t="shared" si="1"/>
        <v>11085</v>
      </c>
    </row>
    <row r="38" spans="1:5">
      <c r="A38" s="38" t="s">
        <v>103</v>
      </c>
      <c r="B38" s="32">
        <v>1560</v>
      </c>
      <c r="C38" s="32">
        <v>8500</v>
      </c>
      <c r="E38" s="32">
        <f t="shared" si="1"/>
        <v>10060</v>
      </c>
    </row>
    <row r="39" spans="1:5">
      <c r="A39" s="38" t="s">
        <v>105</v>
      </c>
      <c r="B39" s="33">
        <v>389</v>
      </c>
      <c r="C39" s="33">
        <v>570</v>
      </c>
      <c r="E39" s="33">
        <f t="shared" si="1"/>
        <v>959</v>
      </c>
    </row>
    <row r="40" spans="1:5">
      <c r="A40" s="38" t="s">
        <v>106</v>
      </c>
      <c r="B40" s="34">
        <v>6014</v>
      </c>
      <c r="C40" s="34">
        <f>C37+C38+C39</f>
        <v>16090</v>
      </c>
      <c r="D40" s="45"/>
      <c r="E40" s="34">
        <f t="shared" si="1"/>
        <v>22104</v>
      </c>
    </row>
    <row r="41" spans="1:5">
      <c r="A41" s="38" t="s">
        <v>107</v>
      </c>
      <c r="B41" s="32"/>
      <c r="E41" s="20"/>
    </row>
    <row r="42" spans="1:5">
      <c r="A42" s="38" t="s">
        <v>108</v>
      </c>
      <c r="B42" s="32">
        <v>100</v>
      </c>
      <c r="C42" s="32">
        <v>60</v>
      </c>
      <c r="E42" s="32">
        <f t="shared" si="1"/>
        <v>160</v>
      </c>
    </row>
    <row r="43" spans="1:5">
      <c r="A43" s="38" t="s">
        <v>109</v>
      </c>
      <c r="B43" s="32">
        <v>1200</v>
      </c>
      <c r="C43" s="32">
        <f>4300-2000</f>
        <v>2300</v>
      </c>
      <c r="E43" s="32">
        <f t="shared" si="1"/>
        <v>3500</v>
      </c>
    </row>
    <row r="44" spans="1:5">
      <c r="A44" s="38" t="s">
        <v>110</v>
      </c>
      <c r="B44" s="33">
        <v>3300</v>
      </c>
      <c r="C44" s="33">
        <v>3280</v>
      </c>
      <c r="E44" s="33">
        <f t="shared" si="1"/>
        <v>6580</v>
      </c>
    </row>
    <row r="45" spans="1:5">
      <c r="A45" s="38" t="s">
        <v>111</v>
      </c>
      <c r="B45" s="41">
        <v>4600</v>
      </c>
      <c r="C45" s="41">
        <f>C44+C43+C42</f>
        <v>5640</v>
      </c>
      <c r="D45" s="45"/>
      <c r="E45" s="41">
        <f t="shared" si="1"/>
        <v>10240</v>
      </c>
    </row>
    <row r="46" spans="1:5" ht="14.5" thickBot="1">
      <c r="A46" s="38" t="s">
        <v>112</v>
      </c>
      <c r="B46" s="40">
        <v>10614</v>
      </c>
      <c r="C46" s="40">
        <f>C45+C40</f>
        <v>21730</v>
      </c>
      <c r="D46" s="45"/>
      <c r="E46" s="40">
        <f t="shared" si="1"/>
        <v>32344</v>
      </c>
    </row>
    <row r="47" spans="1:5" ht="14.5" thickTop="1">
      <c r="A47" s="38"/>
      <c r="C47" s="38"/>
      <c r="D47" s="46"/>
    </row>
    <row r="48" spans="1:5">
      <c r="A48" s="38"/>
      <c r="C48" s="38"/>
      <c r="D48" s="46"/>
    </row>
    <row r="49" spans="1:5">
      <c r="A49" s="38" t="s">
        <v>124</v>
      </c>
      <c r="B49" s="39"/>
      <c r="C49" s="39"/>
      <c r="D49" s="43"/>
      <c r="E49" s="51"/>
    </row>
    <row r="50" spans="1:5">
      <c r="A50" s="38" t="s">
        <v>125</v>
      </c>
      <c r="B50" s="39"/>
      <c r="C50" s="39"/>
      <c r="D50" s="43"/>
      <c r="E50" s="51"/>
    </row>
  </sheetData>
  <mergeCells count="4">
    <mergeCell ref="B4:E4"/>
    <mergeCell ref="B3:E3"/>
    <mergeCell ref="B18:E18"/>
    <mergeCell ref="B19:E19"/>
  </mergeCells>
  <phoneticPr fontId="1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7"/>
  <sheetViews>
    <sheetView showGridLines="0" workbookViewId="0">
      <selection activeCell="N7" sqref="N7"/>
    </sheetView>
  </sheetViews>
  <sheetFormatPr defaultColWidth="8.83203125" defaultRowHeight="14"/>
  <cols>
    <col min="1" max="1" width="6.08203125" customWidth="1"/>
    <col min="2" max="2" width="42.08203125" bestFit="1" customWidth="1"/>
    <col min="3" max="3" width="13" customWidth="1"/>
    <col min="4" max="4" width="11.58203125" bestFit="1" customWidth="1"/>
    <col min="5" max="5" width="15.08203125" customWidth="1"/>
  </cols>
  <sheetData>
    <row r="1" spans="1:5" ht="42.75" customHeight="1">
      <c r="A1" s="98" t="s">
        <v>30</v>
      </c>
      <c r="B1" s="99"/>
      <c r="C1" s="92" t="s">
        <v>35</v>
      </c>
      <c r="D1" s="96" t="s">
        <v>81</v>
      </c>
      <c r="E1" s="63" t="s">
        <v>82</v>
      </c>
    </row>
    <row r="2" spans="1:5" ht="14.5" thickBot="1">
      <c r="A2" s="100" t="s">
        <v>31</v>
      </c>
      <c r="B2" s="101"/>
      <c r="C2" s="27">
        <v>2021</v>
      </c>
      <c r="D2" s="97"/>
      <c r="E2" s="27">
        <v>2021</v>
      </c>
    </row>
    <row r="3" spans="1:5" ht="17.5">
      <c r="A3" s="10" t="s">
        <v>33</v>
      </c>
    </row>
    <row r="4" spans="1:5">
      <c r="B4" s="38" t="s">
        <v>38</v>
      </c>
      <c r="C4" s="11">
        <v>15690</v>
      </c>
      <c r="D4" s="11"/>
      <c r="E4" s="11">
        <v>15690</v>
      </c>
    </row>
    <row r="5" spans="1:5">
      <c r="B5" s="38" t="s">
        <v>39</v>
      </c>
      <c r="C5" s="12">
        <v>12310</v>
      </c>
      <c r="D5" s="22"/>
      <c r="E5" s="12">
        <v>12310</v>
      </c>
    </row>
    <row r="6" spans="1:5">
      <c r="B6" s="38" t="s">
        <v>40</v>
      </c>
      <c r="C6" s="17">
        <f>C4-C5</f>
        <v>3380</v>
      </c>
      <c r="D6" s="23"/>
      <c r="E6" s="17">
        <f>E4-E5</f>
        <v>3380</v>
      </c>
    </row>
    <row r="7" spans="1:5">
      <c r="B7" s="38" t="s">
        <v>41</v>
      </c>
      <c r="C7" s="11">
        <v>850</v>
      </c>
      <c r="D7" s="11"/>
      <c r="E7" s="11">
        <v>850</v>
      </c>
    </row>
    <row r="8" spans="1:5">
      <c r="B8" s="38" t="s">
        <v>42</v>
      </c>
      <c r="C8" s="11">
        <v>1100</v>
      </c>
      <c r="D8" s="11"/>
      <c r="E8" s="11">
        <v>1100</v>
      </c>
    </row>
    <row r="9" spans="1:5">
      <c r="B9" s="38" t="s">
        <v>48</v>
      </c>
      <c r="C9" s="3">
        <f>SUM(C7:C8)</f>
        <v>1950</v>
      </c>
      <c r="D9" s="5"/>
      <c r="E9" s="3">
        <f>SUM(E7:E8)</f>
        <v>1950</v>
      </c>
    </row>
    <row r="10" spans="1:5">
      <c r="B10" s="38" t="s">
        <v>47</v>
      </c>
      <c r="C10" s="18">
        <f>+C6-C9</f>
        <v>1430</v>
      </c>
      <c r="D10" s="18"/>
      <c r="E10" s="18">
        <f>+E6-E9</f>
        <v>1430</v>
      </c>
    </row>
    <row r="11" spans="1:5">
      <c r="B11" s="89" t="s">
        <v>46</v>
      </c>
      <c r="C11" s="12">
        <v>250</v>
      </c>
      <c r="D11" s="22"/>
      <c r="E11" s="12">
        <v>250</v>
      </c>
    </row>
    <row r="12" spans="1:5">
      <c r="B12" s="38" t="s">
        <v>45</v>
      </c>
      <c r="C12" s="18">
        <f>+C10-C11</f>
        <v>1180</v>
      </c>
      <c r="D12" s="18"/>
      <c r="E12" s="18">
        <f>+E10-E11</f>
        <v>1180</v>
      </c>
    </row>
    <row r="13" spans="1:5">
      <c r="B13" s="38" t="s">
        <v>44</v>
      </c>
      <c r="C13" s="12">
        <v>179</v>
      </c>
      <c r="D13" s="22"/>
      <c r="E13" s="12">
        <v>179</v>
      </c>
    </row>
    <row r="14" spans="1:5" ht="16">
      <c r="B14" s="38" t="s">
        <v>43</v>
      </c>
      <c r="C14" s="19">
        <f>+C12-C13</f>
        <v>1001</v>
      </c>
      <c r="D14" s="19"/>
      <c r="E14" s="19">
        <f>+E12-E13</f>
        <v>1001</v>
      </c>
    </row>
    <row r="15" spans="1:5" ht="16">
      <c r="C15" s="16"/>
      <c r="D15" s="16"/>
      <c r="E15" s="16"/>
    </row>
    <row r="16" spans="1:5" ht="17.5">
      <c r="A16" s="10" t="s">
        <v>37</v>
      </c>
      <c r="C16" s="5"/>
      <c r="D16" s="5"/>
      <c r="E16" s="5"/>
    </row>
    <row r="17" spans="2:5">
      <c r="B17" s="38" t="s">
        <v>83</v>
      </c>
      <c r="C17" s="1"/>
      <c r="D17" s="1"/>
      <c r="E17" s="1"/>
    </row>
    <row r="18" spans="2:5">
      <c r="B18" s="38" t="s">
        <v>84</v>
      </c>
      <c r="C18" s="11">
        <v>2800</v>
      </c>
      <c r="D18" s="11"/>
      <c r="E18" s="11">
        <v>2800</v>
      </c>
    </row>
    <row r="19" spans="2:5">
      <c r="B19" s="38" t="s">
        <v>85</v>
      </c>
      <c r="C19" s="11">
        <v>2300</v>
      </c>
      <c r="D19" s="11"/>
      <c r="E19" s="11">
        <v>2300</v>
      </c>
    </row>
    <row r="20" spans="2:5">
      <c r="B20" s="38" t="s">
        <v>86</v>
      </c>
      <c r="C20" s="11">
        <v>1310</v>
      </c>
      <c r="D20" s="11"/>
      <c r="E20" s="11">
        <v>1310</v>
      </c>
    </row>
    <row r="21" spans="2:5">
      <c r="B21" s="38" t="s">
        <v>87</v>
      </c>
      <c r="C21" s="12">
        <v>350</v>
      </c>
      <c r="D21" s="22"/>
      <c r="E21" s="12">
        <v>350</v>
      </c>
    </row>
    <row r="22" spans="2:5">
      <c r="B22" s="38" t="s">
        <v>88</v>
      </c>
      <c r="C22" s="4">
        <f>SUM(C18:C21)</f>
        <v>6760</v>
      </c>
      <c r="D22" s="5"/>
      <c r="E22" s="4">
        <f>SUM(E18:E21)</f>
        <v>6760</v>
      </c>
    </row>
    <row r="23" spans="2:5">
      <c r="B23" s="38" t="s">
        <v>89</v>
      </c>
      <c r="C23" s="11">
        <v>4300</v>
      </c>
      <c r="D23" s="11"/>
      <c r="E23" s="11">
        <v>4300</v>
      </c>
    </row>
    <row r="24" spans="2:5">
      <c r="B24" s="38" t="s">
        <v>90</v>
      </c>
      <c r="C24" s="12">
        <v>1700</v>
      </c>
      <c r="D24" s="22"/>
      <c r="E24" s="12">
        <v>1700</v>
      </c>
    </row>
    <row r="25" spans="2:5">
      <c r="B25" s="38" t="s">
        <v>91</v>
      </c>
      <c r="C25" s="1">
        <f>+C23-C24</f>
        <v>2600</v>
      </c>
      <c r="D25" s="1"/>
      <c r="E25" s="1">
        <f>+E23-E24</f>
        <v>2600</v>
      </c>
    </row>
    <row r="26" spans="2:5">
      <c r="B26" s="89" t="s">
        <v>92</v>
      </c>
      <c r="C26" s="11">
        <v>0</v>
      </c>
      <c r="D26" s="52"/>
      <c r="E26" s="11">
        <f>D26+C26</f>
        <v>0</v>
      </c>
    </row>
    <row r="27" spans="2:5">
      <c r="B27" s="38" t="s">
        <v>93</v>
      </c>
      <c r="C27" s="11">
        <v>600</v>
      </c>
      <c r="D27" s="11"/>
      <c r="E27" s="11">
        <v>600</v>
      </c>
    </row>
    <row r="28" spans="2:5">
      <c r="B28" s="90" t="s">
        <v>94</v>
      </c>
      <c r="C28" s="12">
        <v>654</v>
      </c>
      <c r="D28" s="22"/>
      <c r="E28" s="12">
        <v>654</v>
      </c>
    </row>
    <row r="29" spans="2:5" ht="14.5" thickBot="1">
      <c r="B29" s="38" t="s">
        <v>95</v>
      </c>
      <c r="C29" s="7">
        <f>+C28+C27+C25+C22</f>
        <v>10614</v>
      </c>
      <c r="D29" s="5"/>
      <c r="E29" s="7">
        <f>+E28+E27+E26+E25+E22</f>
        <v>10614</v>
      </c>
    </row>
    <row r="30" spans="2:5" ht="14.5" thickTop="1">
      <c r="B30" s="38" t="s">
        <v>96</v>
      </c>
      <c r="C30" s="1"/>
      <c r="D30" s="1"/>
      <c r="E30" s="1"/>
    </row>
    <row r="31" spans="2:5">
      <c r="B31" s="38" t="s">
        <v>97</v>
      </c>
      <c r="C31" s="11">
        <v>878</v>
      </c>
      <c r="D31" s="11"/>
      <c r="E31" s="11">
        <v>878</v>
      </c>
    </row>
    <row r="32" spans="2:5">
      <c r="B32" s="38" t="s">
        <v>98</v>
      </c>
      <c r="C32" s="11">
        <v>1670</v>
      </c>
      <c r="D32" s="11"/>
      <c r="E32" s="11">
        <v>1670</v>
      </c>
    </row>
    <row r="33" spans="2:5">
      <c r="B33" s="38" t="s">
        <v>99</v>
      </c>
      <c r="C33" s="11">
        <v>1134</v>
      </c>
      <c r="D33" s="11"/>
      <c r="E33" s="11">
        <v>1134</v>
      </c>
    </row>
    <row r="34" spans="2:5">
      <c r="B34" s="38" t="s">
        <v>100</v>
      </c>
      <c r="C34" s="11">
        <v>383</v>
      </c>
      <c r="D34" s="11"/>
      <c r="E34" s="11">
        <v>383</v>
      </c>
    </row>
    <row r="35" spans="2:5">
      <c r="B35" s="38" t="s">
        <v>101</v>
      </c>
      <c r="C35" s="14">
        <v>0</v>
      </c>
      <c r="D35" s="52"/>
      <c r="E35" s="11">
        <f>D35+C35</f>
        <v>0</v>
      </c>
    </row>
    <row r="36" spans="2:5">
      <c r="B36" s="38" t="s">
        <v>102</v>
      </c>
      <c r="C36" s="3">
        <f>SUM(C31:C35)</f>
        <v>4065</v>
      </c>
      <c r="D36" s="5"/>
      <c r="E36" s="3">
        <f>SUM(E31:E35)</f>
        <v>4065</v>
      </c>
    </row>
    <row r="37" spans="2:5">
      <c r="B37" s="38" t="s">
        <v>103</v>
      </c>
      <c r="C37" s="11">
        <v>1560</v>
      </c>
      <c r="D37" s="11"/>
      <c r="E37" s="11">
        <v>1560</v>
      </c>
    </row>
    <row r="38" spans="2:5">
      <c r="B38" s="38" t="s">
        <v>104</v>
      </c>
      <c r="C38" s="15">
        <v>0</v>
      </c>
      <c r="D38" s="52"/>
      <c r="E38" s="11">
        <f>D38+C38</f>
        <v>0</v>
      </c>
    </row>
    <row r="39" spans="2:5">
      <c r="B39" s="90" t="s">
        <v>105</v>
      </c>
      <c r="C39" s="12">
        <v>389</v>
      </c>
      <c r="D39" s="22"/>
      <c r="E39" s="12">
        <v>389</v>
      </c>
    </row>
    <row r="40" spans="2:5">
      <c r="B40" s="38" t="s">
        <v>106</v>
      </c>
      <c r="C40" s="3">
        <f>+C36+C37+C38+C39</f>
        <v>6014</v>
      </c>
      <c r="D40" s="5"/>
      <c r="E40" s="3">
        <f>+E36+E37+E38+E39</f>
        <v>6014</v>
      </c>
    </row>
    <row r="41" spans="2:5">
      <c r="B41" s="38" t="s">
        <v>107</v>
      </c>
      <c r="C41" s="1"/>
      <c r="D41" s="1"/>
      <c r="E41" s="1"/>
    </row>
    <row r="42" spans="2:5">
      <c r="B42" s="38" t="s">
        <v>108</v>
      </c>
      <c r="C42" s="11">
        <v>100</v>
      </c>
      <c r="D42" s="11"/>
      <c r="E42" s="11">
        <v>100</v>
      </c>
    </row>
    <row r="43" spans="2:5">
      <c r="B43" s="38" t="s">
        <v>109</v>
      </c>
      <c r="C43" s="11">
        <v>1200</v>
      </c>
      <c r="D43" s="11"/>
      <c r="E43" s="11">
        <v>1200</v>
      </c>
    </row>
    <row r="44" spans="2:5">
      <c r="B44" s="38" t="s">
        <v>110</v>
      </c>
      <c r="C44" s="12">
        <v>3300</v>
      </c>
      <c r="D44" s="22"/>
      <c r="E44" s="12">
        <v>3300</v>
      </c>
    </row>
    <row r="45" spans="2:5">
      <c r="B45" s="38" t="s">
        <v>111</v>
      </c>
      <c r="C45" s="3">
        <f>+C42+C43+C44</f>
        <v>4600</v>
      </c>
      <c r="D45" s="5"/>
      <c r="E45" s="3">
        <f>+E42+E43+E44</f>
        <v>4600</v>
      </c>
    </row>
    <row r="46" spans="2:5" ht="16">
      <c r="B46" s="38" t="s">
        <v>112</v>
      </c>
      <c r="C46" s="13">
        <f>+C40+C45</f>
        <v>10614</v>
      </c>
      <c r="D46" s="16"/>
      <c r="E46" s="13">
        <f>+E40+E45</f>
        <v>10614</v>
      </c>
    </row>
    <row r="47" spans="2:5">
      <c r="C47" s="1"/>
      <c r="D47" s="1"/>
    </row>
    <row r="48" spans="2:5">
      <c r="B48" s="38" t="s">
        <v>113</v>
      </c>
      <c r="C48" s="53"/>
      <c r="E48" s="53"/>
    </row>
    <row r="49" spans="2:5">
      <c r="B49" s="90" t="s">
        <v>114</v>
      </c>
      <c r="C49" s="53"/>
      <c r="E49" s="53"/>
    </row>
    <row r="50" spans="2:5">
      <c r="B50" s="89" t="s">
        <v>115</v>
      </c>
      <c r="C50" s="53"/>
      <c r="E50" s="53"/>
    </row>
    <row r="51" spans="2:5">
      <c r="B51" s="89" t="s">
        <v>116</v>
      </c>
      <c r="C51" s="54"/>
      <c r="D51" s="26"/>
      <c r="E51" s="54"/>
    </row>
    <row r="52" spans="2:5">
      <c r="C52" s="6"/>
    </row>
    <row r="53" spans="2:5">
      <c r="C53" s="21"/>
    </row>
    <row r="54" spans="2:5" s="2" customFormat="1">
      <c r="B54" s="1"/>
      <c r="C54" s="25"/>
      <c r="E54" s="25"/>
    </row>
    <row r="55" spans="2:5">
      <c r="B55" s="24"/>
      <c r="C55" s="25"/>
      <c r="E55" s="25"/>
    </row>
    <row r="56" spans="2:5">
      <c r="B56" s="1"/>
    </row>
    <row r="57" spans="2:5">
      <c r="B57" s="1"/>
    </row>
  </sheetData>
  <mergeCells count="3">
    <mergeCell ref="D1:D2"/>
    <mergeCell ref="A1:B1"/>
    <mergeCell ref="A2:B2"/>
  </mergeCells>
  <phoneticPr fontId="17"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7"/>
  <sheetViews>
    <sheetView showGridLines="0" workbookViewId="0">
      <selection activeCell="K19" sqref="K19"/>
    </sheetView>
  </sheetViews>
  <sheetFormatPr defaultColWidth="8.83203125" defaultRowHeight="14"/>
  <cols>
    <col min="1" max="1" width="6.08203125" customWidth="1"/>
    <col min="2" max="2" width="42.08203125" bestFit="1" customWidth="1"/>
    <col min="3" max="3" width="14.5" customWidth="1"/>
    <col min="4" max="4" width="11.58203125" bestFit="1" customWidth="1"/>
    <col min="5" max="5" width="15.08203125" style="1" customWidth="1"/>
  </cols>
  <sheetData>
    <row r="1" spans="1:7" ht="28">
      <c r="A1" s="98" t="s">
        <v>30</v>
      </c>
      <c r="B1" s="99"/>
      <c r="C1" s="63" t="s">
        <v>119</v>
      </c>
      <c r="D1" s="96" t="s">
        <v>121</v>
      </c>
      <c r="E1" s="49" t="s">
        <v>120</v>
      </c>
    </row>
    <row r="2" spans="1:7" ht="14.5" thickBot="1">
      <c r="A2" s="100" t="s">
        <v>31</v>
      </c>
      <c r="B2" s="101"/>
      <c r="C2" s="27">
        <v>2021</v>
      </c>
      <c r="D2" s="97"/>
      <c r="E2" s="27">
        <v>2021</v>
      </c>
    </row>
    <row r="3" spans="1:7" ht="17.5">
      <c r="A3" s="10" t="s">
        <v>122</v>
      </c>
    </row>
    <row r="4" spans="1:7">
      <c r="B4" s="38" t="s">
        <v>38</v>
      </c>
      <c r="C4" s="11">
        <v>47980</v>
      </c>
      <c r="D4" s="11"/>
      <c r="E4" s="11">
        <v>47980.02</v>
      </c>
      <c r="G4" s="1"/>
    </row>
    <row r="5" spans="1:7">
      <c r="B5" s="38" t="s">
        <v>39</v>
      </c>
      <c r="C5" s="12">
        <v>39617</v>
      </c>
      <c r="D5" s="22"/>
      <c r="E5" s="12">
        <v>39616.622713799996</v>
      </c>
      <c r="G5" s="1"/>
    </row>
    <row r="6" spans="1:7">
      <c r="B6" s="38" t="s">
        <v>40</v>
      </c>
      <c r="C6" s="17">
        <v>8363</v>
      </c>
      <c r="D6" s="23"/>
      <c r="E6" s="17">
        <f>E4-E5</f>
        <v>8363.397286200001</v>
      </c>
      <c r="G6" s="1"/>
    </row>
    <row r="7" spans="1:7">
      <c r="B7" s="38" t="s">
        <v>41</v>
      </c>
      <c r="C7" s="11">
        <v>2600</v>
      </c>
      <c r="D7" s="52"/>
      <c r="E7" s="11">
        <f>C7+D7</f>
        <v>2600</v>
      </c>
      <c r="G7" s="1"/>
    </row>
    <row r="8" spans="1:7">
      <c r="B8" s="38" t="s">
        <v>42</v>
      </c>
      <c r="C8" s="11">
        <v>1800</v>
      </c>
      <c r="D8" s="11"/>
      <c r="E8" s="11">
        <v>1800</v>
      </c>
      <c r="G8" s="1"/>
    </row>
    <row r="9" spans="1:7">
      <c r="B9" s="38" t="s">
        <v>48</v>
      </c>
      <c r="C9" s="3">
        <v>4400</v>
      </c>
      <c r="D9" s="5"/>
      <c r="E9" s="3">
        <f>SUM(E7:E8)</f>
        <v>4400</v>
      </c>
      <c r="G9" s="1"/>
    </row>
    <row r="10" spans="1:7">
      <c r="B10" s="38" t="s">
        <v>47</v>
      </c>
      <c r="C10" s="18">
        <v>3963</v>
      </c>
      <c r="D10" s="18"/>
      <c r="E10" s="18">
        <f>+E6-E9</f>
        <v>3963.397286200001</v>
      </c>
      <c r="G10" s="1"/>
    </row>
    <row r="11" spans="1:7">
      <c r="B11" s="89" t="s">
        <v>46</v>
      </c>
      <c r="C11" s="12">
        <v>510</v>
      </c>
      <c r="D11" s="52"/>
      <c r="E11" s="12">
        <f>C11+D11</f>
        <v>510</v>
      </c>
      <c r="G11" s="1"/>
    </row>
    <row r="12" spans="1:7">
      <c r="B12" s="38" t="s">
        <v>45</v>
      </c>
      <c r="C12" s="18">
        <v>3453</v>
      </c>
      <c r="D12" s="18"/>
      <c r="E12" s="18">
        <f>+E10-E11</f>
        <v>3453.397286200001</v>
      </c>
      <c r="G12" s="1"/>
    </row>
    <row r="13" spans="1:7">
      <c r="B13" s="38" t="s">
        <v>44</v>
      </c>
      <c r="C13" s="12">
        <v>829</v>
      </c>
      <c r="D13" s="22"/>
      <c r="E13" s="12">
        <v>828.8153486880002</v>
      </c>
      <c r="G13" s="1"/>
    </row>
    <row r="14" spans="1:7" ht="16">
      <c r="B14" s="38" t="s">
        <v>43</v>
      </c>
      <c r="C14" s="19">
        <v>2624</v>
      </c>
      <c r="D14" s="52"/>
      <c r="E14" s="19">
        <f>+E12-E13</f>
        <v>2624.5819375120009</v>
      </c>
      <c r="G14" s="1"/>
    </row>
    <row r="15" spans="1:7" ht="16">
      <c r="C15" s="16"/>
      <c r="D15" s="16"/>
      <c r="E15" s="16"/>
    </row>
    <row r="16" spans="1:7" ht="17.5">
      <c r="A16" s="10" t="s">
        <v>123</v>
      </c>
      <c r="C16" s="5"/>
      <c r="D16" s="5"/>
      <c r="E16" s="5"/>
    </row>
    <row r="17" spans="2:5">
      <c r="B17" s="38" t="s">
        <v>83</v>
      </c>
      <c r="C17" s="1"/>
      <c r="D17" s="1"/>
    </row>
    <row r="18" spans="2:5">
      <c r="B18" s="38" t="s">
        <v>84</v>
      </c>
      <c r="C18" s="11">
        <v>1180</v>
      </c>
      <c r="D18" s="11"/>
      <c r="E18" s="11">
        <v>1180</v>
      </c>
    </row>
    <row r="19" spans="2:5">
      <c r="B19" s="38" t="s">
        <v>85</v>
      </c>
      <c r="C19" s="11">
        <v>1290</v>
      </c>
      <c r="D19" s="11"/>
      <c r="E19" s="11">
        <v>1290</v>
      </c>
    </row>
    <row r="20" spans="2:5">
      <c r="B20" s="38" t="s">
        <v>86</v>
      </c>
      <c r="C20" s="11">
        <v>9300</v>
      </c>
      <c r="D20" s="11"/>
      <c r="E20" s="11">
        <v>9300</v>
      </c>
    </row>
    <row r="21" spans="2:5">
      <c r="B21" s="38" t="s">
        <v>87</v>
      </c>
      <c r="C21" s="12">
        <v>590</v>
      </c>
      <c r="D21" s="22"/>
      <c r="E21" s="12">
        <v>590</v>
      </c>
    </row>
    <row r="22" spans="2:5">
      <c r="B22" s="38" t="s">
        <v>88</v>
      </c>
      <c r="C22" s="4">
        <f>SUM(C18:C21)</f>
        <v>12360</v>
      </c>
      <c r="D22" s="5"/>
      <c r="E22" s="4">
        <f>SUM(E18:E21)</f>
        <v>12360</v>
      </c>
    </row>
    <row r="23" spans="2:5">
      <c r="B23" s="38" t="s">
        <v>89</v>
      </c>
      <c r="C23" s="11">
        <v>11100</v>
      </c>
      <c r="D23" s="11"/>
      <c r="E23" s="11">
        <v>11100</v>
      </c>
    </row>
    <row r="24" spans="2:5">
      <c r="B24" s="38" t="s">
        <v>90</v>
      </c>
      <c r="C24" s="12">
        <v>3800</v>
      </c>
      <c r="D24" s="22"/>
      <c r="E24" s="12">
        <v>3800</v>
      </c>
    </row>
    <row r="25" spans="2:5">
      <c r="B25" s="38" t="s">
        <v>91</v>
      </c>
      <c r="C25" s="1">
        <f>+C23-C24</f>
        <v>7300</v>
      </c>
      <c r="D25" s="1"/>
      <c r="E25" s="1">
        <f>+E23-E24</f>
        <v>7300</v>
      </c>
    </row>
    <row r="26" spans="2:5">
      <c r="B26" s="89" t="s">
        <v>92</v>
      </c>
      <c r="C26" s="11">
        <v>0</v>
      </c>
      <c r="D26" s="52"/>
      <c r="E26" s="11">
        <f>D26</f>
        <v>0</v>
      </c>
    </row>
    <row r="27" spans="2:5">
      <c r="B27" s="38" t="s">
        <v>93</v>
      </c>
      <c r="C27" s="11">
        <v>1500</v>
      </c>
      <c r="D27" s="11"/>
      <c r="E27" s="11">
        <v>1500</v>
      </c>
    </row>
    <row r="28" spans="2:5">
      <c r="B28" s="90" t="s">
        <v>94</v>
      </c>
      <c r="C28" s="12">
        <v>570</v>
      </c>
      <c r="D28" s="22"/>
      <c r="E28" s="12">
        <v>570</v>
      </c>
    </row>
    <row r="29" spans="2:5" ht="14.5" thickBot="1">
      <c r="B29" s="38" t="s">
        <v>95</v>
      </c>
      <c r="C29" s="7">
        <f>C22+C25+C26+C27+C28</f>
        <v>21730</v>
      </c>
      <c r="D29" s="5"/>
      <c r="E29" s="7">
        <f>E22+E25+E26+E27+E28</f>
        <v>21730</v>
      </c>
    </row>
    <row r="30" spans="2:5" ht="14.5" thickTop="1">
      <c r="B30" s="38" t="s">
        <v>96</v>
      </c>
      <c r="C30" s="1"/>
      <c r="D30" s="1"/>
    </row>
    <row r="31" spans="2:5">
      <c r="B31" s="38" t="s">
        <v>97</v>
      </c>
      <c r="C31" s="11">
        <v>1400</v>
      </c>
      <c r="D31" s="11"/>
      <c r="E31" s="11">
        <v>1400</v>
      </c>
    </row>
    <row r="32" spans="2:5">
      <c r="B32" s="38" t="s">
        <v>98</v>
      </c>
      <c r="C32" s="11">
        <f>1150+2000</f>
        <v>3150</v>
      </c>
      <c r="D32" s="11"/>
      <c r="E32" s="11">
        <f>1150+2000</f>
        <v>3150</v>
      </c>
    </row>
    <row r="33" spans="2:5">
      <c r="B33" s="38" t="s">
        <v>99</v>
      </c>
      <c r="C33" s="11">
        <v>1440</v>
      </c>
      <c r="D33" s="11"/>
      <c r="E33" s="11">
        <v>1440</v>
      </c>
    </row>
    <row r="34" spans="2:5">
      <c r="B34" s="38" t="s">
        <v>100</v>
      </c>
      <c r="C34" s="11">
        <v>1030</v>
      </c>
      <c r="D34" s="11"/>
      <c r="E34" s="11">
        <v>1030</v>
      </c>
    </row>
    <row r="35" spans="2:5">
      <c r="B35" s="38" t="s">
        <v>101</v>
      </c>
      <c r="C35" s="11">
        <v>0</v>
      </c>
      <c r="D35" s="52"/>
      <c r="E35" s="11">
        <f>D35</f>
        <v>0</v>
      </c>
    </row>
    <row r="36" spans="2:5">
      <c r="B36" s="38" t="s">
        <v>102</v>
      </c>
      <c r="C36" s="3">
        <f>SUM(C31:C35)</f>
        <v>7020</v>
      </c>
      <c r="D36" s="5"/>
      <c r="E36" s="3">
        <f>SUM(E31:E35)</f>
        <v>7020</v>
      </c>
    </row>
    <row r="37" spans="2:5">
      <c r="B37" s="38" t="s">
        <v>103</v>
      </c>
      <c r="C37" s="11">
        <v>8500</v>
      </c>
      <c r="D37" s="11"/>
      <c r="E37" s="11">
        <v>8500</v>
      </c>
    </row>
    <row r="38" spans="2:5">
      <c r="B38" s="38" t="s">
        <v>104</v>
      </c>
      <c r="C38" s="11">
        <v>0</v>
      </c>
      <c r="D38" s="52"/>
      <c r="E38" s="11">
        <f>D38</f>
        <v>0</v>
      </c>
    </row>
    <row r="39" spans="2:5">
      <c r="B39" s="90" t="s">
        <v>105</v>
      </c>
      <c r="C39" s="12">
        <v>570</v>
      </c>
      <c r="D39" s="22"/>
      <c r="E39" s="12">
        <v>570</v>
      </c>
    </row>
    <row r="40" spans="2:5">
      <c r="B40" s="38" t="s">
        <v>106</v>
      </c>
      <c r="C40" s="3">
        <f>C39+C38+C37+C36</f>
        <v>16090</v>
      </c>
      <c r="D40" s="5"/>
      <c r="E40" s="3">
        <f>E39+E38+E37+E36</f>
        <v>16090</v>
      </c>
    </row>
    <row r="41" spans="2:5">
      <c r="B41" s="38" t="s">
        <v>107</v>
      </c>
      <c r="C41" s="1"/>
      <c r="D41" s="1"/>
    </row>
    <row r="42" spans="2:5">
      <c r="B42" s="38" t="s">
        <v>108</v>
      </c>
      <c r="C42" s="11">
        <v>60</v>
      </c>
      <c r="D42" s="11"/>
      <c r="E42" s="11">
        <v>60</v>
      </c>
    </row>
    <row r="43" spans="2:5">
      <c r="B43" s="38" t="s">
        <v>109</v>
      </c>
      <c r="C43" s="11">
        <f>4300-2000</f>
        <v>2300</v>
      </c>
      <c r="D43" s="11"/>
      <c r="E43" s="11">
        <f>4300-2000</f>
        <v>2300</v>
      </c>
    </row>
    <row r="44" spans="2:5">
      <c r="B44" s="38" t="s">
        <v>110</v>
      </c>
      <c r="C44" s="12">
        <v>3280</v>
      </c>
      <c r="D44" s="52"/>
      <c r="E44" s="12">
        <f>C44+D44</f>
        <v>3280</v>
      </c>
    </row>
    <row r="45" spans="2:5">
      <c r="B45" s="38" t="s">
        <v>111</v>
      </c>
      <c r="C45" s="3">
        <f>C44+C43+C42</f>
        <v>5640</v>
      </c>
      <c r="D45" s="5"/>
      <c r="E45" s="3">
        <f>E44+E43+E42</f>
        <v>5640</v>
      </c>
    </row>
    <row r="46" spans="2:5" ht="16">
      <c r="B46" s="38" t="s">
        <v>112</v>
      </c>
      <c r="C46" s="13">
        <f>C45+C40</f>
        <v>21730</v>
      </c>
      <c r="D46" s="16"/>
      <c r="E46" s="13">
        <f>E45+E40</f>
        <v>21730</v>
      </c>
    </row>
    <row r="47" spans="2:5">
      <c r="C47" s="1"/>
      <c r="D47" s="1"/>
    </row>
    <row r="48" spans="2:5">
      <c r="B48" t="s">
        <v>47</v>
      </c>
      <c r="C48" s="52"/>
      <c r="E48" s="52"/>
    </row>
    <row r="49" spans="2:5">
      <c r="B49" t="s">
        <v>43</v>
      </c>
      <c r="C49" s="52"/>
      <c r="E49" s="52"/>
    </row>
    <row r="50" spans="2:5">
      <c r="B50" s="38" t="s">
        <v>118</v>
      </c>
      <c r="C50" s="52"/>
      <c r="E50" s="52"/>
    </row>
    <row r="51" spans="2:5">
      <c r="B51" t="s">
        <v>117</v>
      </c>
      <c r="C51" s="52"/>
      <c r="D51" s="26"/>
      <c r="E51" s="52"/>
    </row>
    <row r="52" spans="2:5">
      <c r="C52" s="6"/>
    </row>
    <row r="53" spans="2:5">
      <c r="C53" s="21"/>
    </row>
    <row r="54" spans="2:5" s="2" customFormat="1">
      <c r="B54" s="1"/>
      <c r="C54" s="25"/>
      <c r="E54" s="24"/>
    </row>
    <row r="55" spans="2:5">
      <c r="B55" s="24"/>
      <c r="C55" s="25"/>
      <c r="E55" s="24"/>
    </row>
    <row r="56" spans="2:5">
      <c r="B56" s="1"/>
    </row>
    <row r="57" spans="2:5">
      <c r="B57" s="1"/>
    </row>
  </sheetData>
  <mergeCells count="3">
    <mergeCell ref="D1:D2"/>
    <mergeCell ref="A1:B1"/>
    <mergeCell ref="A2:B2"/>
  </mergeCells>
  <phoneticPr fontId="17"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K10" sqref="K10"/>
    </sheetView>
  </sheetViews>
  <sheetFormatPr defaultColWidth="8.83203125" defaultRowHeight="14"/>
  <cols>
    <col min="1" max="1" width="34" style="38" bestFit="1" customWidth="1"/>
    <col min="2" max="2" width="11.08203125" style="38" customWidth="1"/>
    <col min="3" max="3" width="12.08203125" style="32" customWidth="1"/>
    <col min="4" max="4" width="2.33203125" style="44" customWidth="1"/>
    <col min="5" max="5" width="9.08203125" style="38" bestFit="1" customWidth="1"/>
    <col min="6" max="16384" width="8.83203125" style="38"/>
  </cols>
  <sheetData>
    <row r="1" spans="1:5" ht="23">
      <c r="A1" s="83" t="s">
        <v>30</v>
      </c>
      <c r="B1" s="85"/>
      <c r="C1" s="85"/>
      <c r="D1" s="85"/>
      <c r="E1" s="85"/>
    </row>
    <row r="2" spans="1:5" ht="14.5" thickBot="1">
      <c r="A2" s="84" t="s">
        <v>31</v>
      </c>
      <c r="B2" s="86"/>
      <c r="C2" s="86"/>
      <c r="D2" s="86"/>
      <c r="E2" s="86"/>
    </row>
    <row r="3" spans="1:5">
      <c r="A3" s="87"/>
      <c r="B3" s="94" t="s">
        <v>33</v>
      </c>
      <c r="C3" s="94"/>
      <c r="D3" s="94"/>
      <c r="E3" s="94"/>
    </row>
    <row r="4" spans="1:5" ht="31.5" customHeight="1">
      <c r="A4" s="87"/>
      <c r="B4" s="93" t="s">
        <v>32</v>
      </c>
      <c r="C4" s="93"/>
      <c r="D4" s="93"/>
      <c r="E4" s="93"/>
    </row>
    <row r="5" spans="1:5" ht="32.15" customHeight="1">
      <c r="B5" s="31" t="s">
        <v>35</v>
      </c>
      <c r="C5" s="31" t="s">
        <v>34</v>
      </c>
      <c r="D5" s="42"/>
      <c r="E5" s="88" t="s">
        <v>36</v>
      </c>
    </row>
    <row r="6" spans="1:5">
      <c r="A6" s="38" t="s">
        <v>38</v>
      </c>
      <c r="B6" s="55"/>
      <c r="C6" s="55"/>
      <c r="E6" s="32">
        <f>B6+C6</f>
        <v>0</v>
      </c>
    </row>
    <row r="7" spans="1:5">
      <c r="A7" s="38" t="s">
        <v>39</v>
      </c>
      <c r="B7" s="56"/>
      <c r="C7" s="56"/>
      <c r="E7" s="33">
        <f t="shared" ref="E7:E16" si="0">B7+C7</f>
        <v>0</v>
      </c>
    </row>
    <row r="8" spans="1:5">
      <c r="A8" s="38" t="s">
        <v>40</v>
      </c>
      <c r="B8" s="57"/>
      <c r="C8" s="57"/>
      <c r="D8" s="45"/>
      <c r="E8" s="34">
        <f t="shared" si="0"/>
        <v>0</v>
      </c>
    </row>
    <row r="9" spans="1:5">
      <c r="A9" s="38" t="s">
        <v>41</v>
      </c>
      <c r="B9" s="55"/>
      <c r="C9" s="55"/>
      <c r="E9" s="32">
        <f t="shared" si="0"/>
        <v>0</v>
      </c>
    </row>
    <row r="10" spans="1:5">
      <c r="A10" s="38" t="s">
        <v>42</v>
      </c>
      <c r="B10" s="55"/>
      <c r="C10" s="55"/>
      <c r="E10" s="32">
        <f t="shared" si="0"/>
        <v>0</v>
      </c>
    </row>
    <row r="11" spans="1:5">
      <c r="A11" s="38" t="s">
        <v>48</v>
      </c>
      <c r="B11" s="56"/>
      <c r="C11" s="56"/>
      <c r="E11" s="33">
        <f t="shared" si="0"/>
        <v>0</v>
      </c>
    </row>
    <row r="12" spans="1:5">
      <c r="A12" s="38" t="s">
        <v>47</v>
      </c>
      <c r="B12" s="58"/>
      <c r="C12" s="58"/>
      <c r="D12" s="45"/>
      <c r="E12" s="35">
        <f t="shared" si="0"/>
        <v>0</v>
      </c>
    </row>
    <row r="13" spans="1:5">
      <c r="A13" s="89" t="s">
        <v>46</v>
      </c>
      <c r="B13" s="56"/>
      <c r="C13" s="56"/>
      <c r="E13" s="33">
        <f t="shared" si="0"/>
        <v>0</v>
      </c>
    </row>
    <row r="14" spans="1:5">
      <c r="A14" s="38" t="s">
        <v>45</v>
      </c>
      <c r="B14" s="58"/>
      <c r="C14" s="58"/>
      <c r="D14" s="45"/>
      <c r="E14" s="35">
        <f t="shared" si="0"/>
        <v>0</v>
      </c>
    </row>
    <row r="15" spans="1:5">
      <c r="A15" s="38" t="s">
        <v>44</v>
      </c>
      <c r="B15" s="56"/>
      <c r="C15" s="56"/>
      <c r="E15" s="33">
        <f t="shared" si="0"/>
        <v>0</v>
      </c>
    </row>
    <row r="16" spans="1:5" ht="16">
      <c r="A16" s="38" t="s">
        <v>43</v>
      </c>
      <c r="B16" s="59"/>
      <c r="C16" s="59"/>
      <c r="D16" s="36"/>
      <c r="E16" s="36">
        <f t="shared" si="0"/>
        <v>0</v>
      </c>
    </row>
    <row r="17" spans="1:5">
      <c r="B17" s="32"/>
    </row>
    <row r="18" spans="1:5">
      <c r="B18" s="32"/>
    </row>
    <row r="19" spans="1:5">
      <c r="B19" s="94" t="s">
        <v>37</v>
      </c>
      <c r="C19" s="94"/>
      <c r="D19" s="94"/>
      <c r="E19" s="94"/>
    </row>
    <row r="20" spans="1:5">
      <c r="B20" s="95">
        <v>44561</v>
      </c>
      <c r="C20" s="93"/>
      <c r="D20" s="93"/>
      <c r="E20" s="93"/>
    </row>
    <row r="21" spans="1:5" ht="28">
      <c r="B21" s="31" t="s">
        <v>35</v>
      </c>
      <c r="C21" s="31" t="s">
        <v>34</v>
      </c>
      <c r="D21" s="42"/>
      <c r="E21" s="88" t="s">
        <v>36</v>
      </c>
    </row>
    <row r="22" spans="1:5">
      <c r="A22" s="38" t="s">
        <v>49</v>
      </c>
    </row>
    <row r="23" spans="1:5">
      <c r="A23" s="38" t="s">
        <v>50</v>
      </c>
      <c r="B23" s="55"/>
      <c r="C23" s="55"/>
      <c r="E23" s="32">
        <f>B23+C23</f>
        <v>0</v>
      </c>
    </row>
    <row r="24" spans="1:5">
      <c r="A24" s="38" t="s">
        <v>51</v>
      </c>
      <c r="B24" s="55"/>
      <c r="C24" s="55"/>
      <c r="E24" s="32">
        <f t="shared" ref="E24:E51" si="1">B24+C24</f>
        <v>0</v>
      </c>
    </row>
    <row r="25" spans="1:5">
      <c r="A25" s="38" t="s">
        <v>52</v>
      </c>
      <c r="B25" s="55"/>
      <c r="C25" s="55"/>
      <c r="E25" s="32">
        <f t="shared" si="1"/>
        <v>0</v>
      </c>
    </row>
    <row r="26" spans="1:5">
      <c r="A26" s="38" t="s">
        <v>54</v>
      </c>
      <c r="B26" s="56"/>
      <c r="C26" s="56"/>
      <c r="E26" s="33">
        <f t="shared" si="1"/>
        <v>0</v>
      </c>
    </row>
    <row r="27" spans="1:5">
      <c r="A27" s="38" t="s">
        <v>53</v>
      </c>
      <c r="B27" s="60"/>
      <c r="C27" s="60"/>
      <c r="E27" s="47">
        <f t="shared" si="1"/>
        <v>0</v>
      </c>
    </row>
    <row r="28" spans="1:5">
      <c r="A28" s="38" t="s">
        <v>79</v>
      </c>
      <c r="B28" s="55"/>
      <c r="C28" s="55"/>
      <c r="E28" s="32">
        <f t="shared" si="1"/>
        <v>0</v>
      </c>
    </row>
    <row r="29" spans="1:5">
      <c r="A29" s="38" t="s">
        <v>55</v>
      </c>
      <c r="B29" s="56"/>
      <c r="C29" s="56"/>
      <c r="E29" s="33">
        <f t="shared" si="1"/>
        <v>0</v>
      </c>
    </row>
    <row r="30" spans="1:5">
      <c r="A30" s="38" t="s">
        <v>56</v>
      </c>
      <c r="B30" s="55"/>
      <c r="C30" s="55"/>
      <c r="E30" s="32">
        <f t="shared" si="1"/>
        <v>0</v>
      </c>
    </row>
    <row r="31" spans="1:5">
      <c r="A31" s="89" t="s">
        <v>57</v>
      </c>
      <c r="B31" s="55"/>
      <c r="C31" s="55"/>
      <c r="E31" s="32">
        <f t="shared" si="1"/>
        <v>0</v>
      </c>
    </row>
    <row r="32" spans="1:5">
      <c r="A32" s="38" t="s">
        <v>58</v>
      </c>
      <c r="B32" s="55"/>
      <c r="C32" s="55"/>
      <c r="E32" s="32">
        <f t="shared" si="1"/>
        <v>0</v>
      </c>
    </row>
    <row r="33" spans="1:5">
      <c r="A33" s="90" t="s">
        <v>59</v>
      </c>
      <c r="B33" s="56"/>
      <c r="C33" s="56"/>
      <c r="E33" s="33">
        <f t="shared" si="1"/>
        <v>0</v>
      </c>
    </row>
    <row r="34" spans="1:5" ht="14.5" thickBot="1">
      <c r="A34" s="38" t="s">
        <v>60</v>
      </c>
      <c r="B34" s="61"/>
      <c r="C34" s="61"/>
      <c r="E34" s="48">
        <f t="shared" si="1"/>
        <v>0</v>
      </c>
    </row>
    <row r="35" spans="1:5" ht="14.5" thickTop="1">
      <c r="A35" s="38" t="s">
        <v>61</v>
      </c>
      <c r="B35" s="55"/>
      <c r="C35" s="55"/>
      <c r="E35" s="50"/>
    </row>
    <row r="36" spans="1:5">
      <c r="A36" s="38" t="s">
        <v>62</v>
      </c>
      <c r="B36" s="55"/>
      <c r="C36" s="55"/>
      <c r="E36" s="32">
        <f t="shared" si="1"/>
        <v>0</v>
      </c>
    </row>
    <row r="37" spans="1:5">
      <c r="A37" s="38" t="s">
        <v>64</v>
      </c>
      <c r="B37" s="55"/>
      <c r="C37" s="55"/>
      <c r="E37" s="32">
        <f t="shared" si="1"/>
        <v>0</v>
      </c>
    </row>
    <row r="38" spans="1:5">
      <c r="A38" s="38" t="s">
        <v>63</v>
      </c>
      <c r="B38" s="55"/>
      <c r="C38" s="55"/>
      <c r="E38" s="32">
        <f t="shared" si="1"/>
        <v>0</v>
      </c>
    </row>
    <row r="39" spans="1:5">
      <c r="A39" s="38" t="s">
        <v>80</v>
      </c>
      <c r="B39" s="55"/>
      <c r="C39" s="55"/>
      <c r="E39" s="32">
        <f t="shared" si="1"/>
        <v>0</v>
      </c>
    </row>
    <row r="40" spans="1:5">
      <c r="A40" s="38" t="s">
        <v>65</v>
      </c>
      <c r="B40" s="55"/>
      <c r="C40" s="55"/>
      <c r="E40" s="32">
        <f t="shared" si="1"/>
        <v>0</v>
      </c>
    </row>
    <row r="41" spans="1:5">
      <c r="A41" s="38" t="s">
        <v>66</v>
      </c>
      <c r="B41" s="56"/>
      <c r="C41" s="56"/>
      <c r="E41" s="33">
        <f t="shared" si="1"/>
        <v>0</v>
      </c>
    </row>
    <row r="42" spans="1:5">
      <c r="A42" s="38" t="s">
        <v>68</v>
      </c>
      <c r="B42" s="55"/>
      <c r="C42" s="55"/>
      <c r="E42" s="32">
        <f t="shared" si="1"/>
        <v>0</v>
      </c>
    </row>
    <row r="43" spans="1:5">
      <c r="A43" s="38" t="s">
        <v>67</v>
      </c>
      <c r="B43" s="55"/>
      <c r="C43" s="55"/>
      <c r="E43" s="32">
        <f t="shared" si="1"/>
        <v>0</v>
      </c>
    </row>
    <row r="44" spans="1:5">
      <c r="A44" s="90" t="s">
        <v>69</v>
      </c>
      <c r="B44" s="56"/>
      <c r="C44" s="56"/>
      <c r="E44" s="33">
        <f t="shared" si="1"/>
        <v>0</v>
      </c>
    </row>
    <row r="45" spans="1:5">
      <c r="A45" s="38" t="s">
        <v>71</v>
      </c>
      <c r="B45" s="56"/>
      <c r="C45" s="56"/>
      <c r="E45" s="33">
        <f t="shared" si="1"/>
        <v>0</v>
      </c>
    </row>
    <row r="46" spans="1:5">
      <c r="A46" s="38" t="s">
        <v>70</v>
      </c>
      <c r="B46" s="55"/>
      <c r="C46" s="55"/>
      <c r="E46" s="32"/>
    </row>
    <row r="47" spans="1:5">
      <c r="A47" s="38" t="s">
        <v>76</v>
      </c>
      <c r="B47" s="55"/>
      <c r="C47" s="55"/>
      <c r="E47" s="32">
        <f t="shared" si="1"/>
        <v>0</v>
      </c>
    </row>
    <row r="48" spans="1:5">
      <c r="A48" s="38" t="s">
        <v>73</v>
      </c>
      <c r="B48" s="55"/>
      <c r="C48" s="55"/>
      <c r="E48" s="32">
        <f t="shared" si="1"/>
        <v>0</v>
      </c>
    </row>
    <row r="49" spans="1:5">
      <c r="A49" s="38" t="s">
        <v>74</v>
      </c>
      <c r="B49" s="56"/>
      <c r="C49" s="56"/>
      <c r="E49" s="33">
        <f t="shared" si="1"/>
        <v>0</v>
      </c>
    </row>
    <row r="50" spans="1:5">
      <c r="A50" s="38" t="s">
        <v>72</v>
      </c>
      <c r="B50" s="56"/>
      <c r="C50" s="56"/>
      <c r="E50" s="33">
        <f t="shared" si="1"/>
        <v>0</v>
      </c>
    </row>
    <row r="51" spans="1:5" ht="16">
      <c r="A51" s="38" t="s">
        <v>75</v>
      </c>
      <c r="B51" s="62"/>
      <c r="C51" s="62"/>
      <c r="E51" s="37">
        <f t="shared" si="1"/>
        <v>0</v>
      </c>
    </row>
    <row r="54" spans="1:5">
      <c r="A54" s="38" t="s">
        <v>77</v>
      </c>
      <c r="B54" s="39"/>
      <c r="C54" s="39"/>
      <c r="D54" s="43"/>
      <c r="E54" s="91"/>
    </row>
    <row r="55" spans="1:5">
      <c r="A55" s="38" t="s">
        <v>78</v>
      </c>
      <c r="B55" s="39"/>
      <c r="C55" s="39"/>
      <c r="D55" s="43"/>
      <c r="E55" s="91"/>
    </row>
  </sheetData>
  <mergeCells count="4">
    <mergeCell ref="B3:E3"/>
    <mergeCell ref="B4:E4"/>
    <mergeCell ref="B19:E19"/>
    <mergeCell ref="B20:E20"/>
  </mergeCells>
  <phoneticPr fontId="17"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E5" sqref="E5"/>
    </sheetView>
  </sheetViews>
  <sheetFormatPr defaultColWidth="8.83203125" defaultRowHeight="14"/>
  <cols>
    <col min="1" max="1" width="8.58203125" style="38" customWidth="1"/>
    <col min="2" max="2" width="11.08203125" style="38" customWidth="1"/>
    <col min="3" max="3" width="9.58203125" style="38" customWidth="1"/>
    <col min="4" max="4" width="11.08203125" style="38" customWidth="1"/>
    <col min="5" max="6" width="11.33203125" style="38" customWidth="1"/>
    <col min="7" max="7" width="1.5" style="38" customWidth="1"/>
    <col min="8" max="8" width="11.08203125" style="38" customWidth="1"/>
    <col min="9" max="9" width="11" style="38" customWidth="1"/>
    <col min="10" max="10" width="10.33203125" style="38" customWidth="1"/>
    <col min="11" max="11" width="9.83203125" style="38" customWidth="1"/>
    <col min="12" max="16384" width="8.83203125" style="38"/>
  </cols>
  <sheetData>
    <row r="1" spans="1:14" ht="13" customHeight="1">
      <c r="A1" s="102" t="s">
        <v>9</v>
      </c>
      <c r="B1" s="102"/>
      <c r="C1" s="102"/>
      <c r="D1" s="102"/>
      <c r="E1" s="102"/>
      <c r="F1" s="102"/>
      <c r="G1" s="102"/>
      <c r="H1" s="102"/>
      <c r="I1" s="102"/>
      <c r="J1" s="102"/>
      <c r="K1" s="102"/>
    </row>
    <row r="2" spans="1:14" ht="13" customHeight="1">
      <c r="A2" s="64"/>
      <c r="B2" s="64" t="s">
        <v>0</v>
      </c>
      <c r="C2" s="64" t="s">
        <v>1</v>
      </c>
      <c r="D2" s="64" t="s">
        <v>2</v>
      </c>
      <c r="E2" s="64" t="s">
        <v>3</v>
      </c>
      <c r="F2" s="64" t="s">
        <v>4</v>
      </c>
      <c r="G2" s="64"/>
      <c r="H2" s="64" t="s">
        <v>5</v>
      </c>
      <c r="I2" s="64" t="s">
        <v>6</v>
      </c>
      <c r="J2" s="64" t="s">
        <v>7</v>
      </c>
      <c r="K2" s="64" t="s">
        <v>8</v>
      </c>
    </row>
    <row r="3" spans="1:14" ht="42.5">
      <c r="A3" s="65" t="s">
        <v>10</v>
      </c>
      <c r="B3" s="66" t="s">
        <v>11</v>
      </c>
      <c r="C3" s="67" t="s">
        <v>12</v>
      </c>
      <c r="D3" s="66" t="s">
        <v>13</v>
      </c>
      <c r="E3" s="67" t="s">
        <v>14</v>
      </c>
      <c r="F3" s="66" t="s">
        <v>15</v>
      </c>
      <c r="G3" s="66"/>
      <c r="H3" s="66" t="s">
        <v>16</v>
      </c>
      <c r="I3" s="66" t="s">
        <v>17</v>
      </c>
      <c r="J3" s="66" t="s">
        <v>18</v>
      </c>
      <c r="K3" s="66" t="s">
        <v>19</v>
      </c>
      <c r="M3" s="68" t="s">
        <v>20</v>
      </c>
      <c r="N3" s="69" t="s">
        <v>21</v>
      </c>
    </row>
    <row r="4" spans="1:14">
      <c r="A4" s="70">
        <v>2021</v>
      </c>
      <c r="B4" s="71">
        <v>850</v>
      </c>
      <c r="C4" s="71">
        <f>PV(0.045,5,-850,0)</f>
        <v>3731.4802327648558</v>
      </c>
      <c r="D4" s="71">
        <f>C4*0.045</f>
        <v>167.91661047441852</v>
      </c>
      <c r="E4" s="71">
        <f>B4-D4</f>
        <v>682.08338952558142</v>
      </c>
      <c r="F4" s="71">
        <f>C4-E4</f>
        <v>3049.3968432392744</v>
      </c>
      <c r="G4" s="71"/>
      <c r="H4" s="71">
        <f>C4</f>
        <v>3731.4802327648558</v>
      </c>
      <c r="I4" s="71">
        <f>B4</f>
        <v>850</v>
      </c>
      <c r="J4" s="71">
        <f>I4-D4</f>
        <v>682.08338952558142</v>
      </c>
      <c r="K4" s="71">
        <f>H4-J4</f>
        <v>3049.3968432392744</v>
      </c>
      <c r="M4" s="71">
        <f>E5</f>
        <v>712.77714205423263</v>
      </c>
      <c r="N4" s="72">
        <f>F4-M4</f>
        <v>2336.6197011850418</v>
      </c>
    </row>
    <row r="5" spans="1:14">
      <c r="A5" s="70">
        <f>A4+1</f>
        <v>2022</v>
      </c>
      <c r="B5" s="73">
        <v>850</v>
      </c>
      <c r="C5" s="73">
        <f>F4</f>
        <v>3049.3968432392744</v>
      </c>
      <c r="D5" s="74">
        <f t="shared" ref="D5:D8" si="0">C5*0.045</f>
        <v>137.22285794576734</v>
      </c>
      <c r="E5" s="74">
        <f t="shared" ref="E5:E8" si="1">B5-D5</f>
        <v>712.77714205423263</v>
      </c>
      <c r="F5" s="74">
        <f t="shared" ref="F5:F8" si="2">C5-E5</f>
        <v>2336.6197011850418</v>
      </c>
      <c r="G5" s="74"/>
      <c r="H5" s="73">
        <f>K4</f>
        <v>3049.3968432392744</v>
      </c>
      <c r="I5" s="73">
        <v>850</v>
      </c>
      <c r="J5" s="73">
        <f t="shared" ref="J5:J8" si="3">I5-D5</f>
        <v>712.77714205423263</v>
      </c>
      <c r="K5" s="73">
        <f t="shared" ref="K5:K8" si="4">H5-J5</f>
        <v>2336.6197011850418</v>
      </c>
      <c r="M5" s="75">
        <f t="shared" ref="M5:M8" si="5">E6</f>
        <v>744.85211344667312</v>
      </c>
      <c r="N5" s="72">
        <f t="shared" ref="N5:N8" si="6">F5-M5</f>
        <v>1591.7675877383685</v>
      </c>
    </row>
    <row r="6" spans="1:14">
      <c r="A6" s="70">
        <f>A5+1</f>
        <v>2023</v>
      </c>
      <c r="B6" s="73">
        <v>850</v>
      </c>
      <c r="C6" s="73">
        <f t="shared" ref="C6:C8" si="7">F5</f>
        <v>2336.6197011850418</v>
      </c>
      <c r="D6" s="74">
        <f t="shared" si="0"/>
        <v>105.14788655332687</v>
      </c>
      <c r="E6" s="74">
        <f t="shared" si="1"/>
        <v>744.85211344667312</v>
      </c>
      <c r="F6" s="74">
        <f t="shared" si="2"/>
        <v>1591.7675877383685</v>
      </c>
      <c r="G6" s="74"/>
      <c r="H6" s="73">
        <f t="shared" ref="H6:H8" si="8">K5</f>
        <v>2336.6197011850418</v>
      </c>
      <c r="I6" s="73">
        <v>850</v>
      </c>
      <c r="J6" s="73">
        <f t="shared" si="3"/>
        <v>744.85211344667312</v>
      </c>
      <c r="K6" s="73">
        <f t="shared" si="4"/>
        <v>1591.7675877383685</v>
      </c>
      <c r="M6" s="75">
        <f t="shared" si="5"/>
        <v>778.37045855177348</v>
      </c>
      <c r="N6" s="72">
        <f t="shared" si="6"/>
        <v>813.39712918659507</v>
      </c>
    </row>
    <row r="7" spans="1:14">
      <c r="A7" s="70">
        <f>A6+1</f>
        <v>2024</v>
      </c>
      <c r="B7" s="73">
        <v>850</v>
      </c>
      <c r="C7" s="73">
        <f t="shared" si="7"/>
        <v>1591.7675877383685</v>
      </c>
      <c r="D7" s="74">
        <f t="shared" si="0"/>
        <v>71.629541448226576</v>
      </c>
      <c r="E7" s="74">
        <f t="shared" si="1"/>
        <v>778.37045855177348</v>
      </c>
      <c r="F7" s="74">
        <f t="shared" si="2"/>
        <v>813.39712918659507</v>
      </c>
      <c r="G7" s="74"/>
      <c r="H7" s="73">
        <f t="shared" si="8"/>
        <v>1591.7675877383685</v>
      </c>
      <c r="I7" s="73">
        <v>850</v>
      </c>
      <c r="J7" s="73">
        <f t="shared" si="3"/>
        <v>778.37045855177348</v>
      </c>
      <c r="K7" s="73">
        <f t="shared" si="4"/>
        <v>813.39712918659507</v>
      </c>
      <c r="M7" s="75">
        <f t="shared" si="5"/>
        <v>813.39712918660325</v>
      </c>
      <c r="N7" s="72">
        <f t="shared" si="6"/>
        <v>-8.1854523159563541E-12</v>
      </c>
    </row>
    <row r="8" spans="1:14">
      <c r="A8" s="70">
        <f>A7+1</f>
        <v>2025</v>
      </c>
      <c r="B8" s="73">
        <v>850</v>
      </c>
      <c r="C8" s="73">
        <f t="shared" si="7"/>
        <v>813.39712918659507</v>
      </c>
      <c r="D8" s="74">
        <f t="shared" si="0"/>
        <v>36.602870813396777</v>
      </c>
      <c r="E8" s="74">
        <f t="shared" si="1"/>
        <v>813.39712918660325</v>
      </c>
      <c r="F8" s="74">
        <f t="shared" si="2"/>
        <v>-8.1854523159563541E-12</v>
      </c>
      <c r="G8" s="74"/>
      <c r="H8" s="73">
        <f t="shared" si="8"/>
        <v>813.39712918659507</v>
      </c>
      <c r="I8" s="73">
        <v>850</v>
      </c>
      <c r="J8" s="73">
        <f t="shared" si="3"/>
        <v>813.39712918660325</v>
      </c>
      <c r="K8" s="73">
        <f t="shared" si="4"/>
        <v>-8.1854523159563541E-12</v>
      </c>
      <c r="M8" s="73">
        <f t="shared" si="5"/>
        <v>0</v>
      </c>
      <c r="N8" s="72">
        <f t="shared" si="6"/>
        <v>-8.1854523159563541E-12</v>
      </c>
    </row>
    <row r="9" spans="1:14">
      <c r="A9" s="76" t="s">
        <v>22</v>
      </c>
      <c r="B9" s="77"/>
    </row>
    <row r="10" spans="1:14" ht="16.5">
      <c r="A10" s="38" t="s">
        <v>23</v>
      </c>
    </row>
    <row r="11" spans="1:14" ht="16.5">
      <c r="A11" s="38" t="s">
        <v>24</v>
      </c>
    </row>
    <row r="12" spans="1:14" ht="14.5" customHeight="1">
      <c r="A12" s="38" t="s">
        <v>25</v>
      </c>
    </row>
    <row r="13" spans="1:14" ht="16.5">
      <c r="A13" s="38" t="s">
        <v>26</v>
      </c>
    </row>
    <row r="14" spans="1:14">
      <c r="A14" s="78"/>
      <c r="B14" s="78"/>
    </row>
    <row r="15" spans="1:14">
      <c r="A15" s="102" t="s">
        <v>27</v>
      </c>
      <c r="B15" s="102"/>
      <c r="C15" s="102"/>
      <c r="D15" s="102"/>
      <c r="E15" s="102"/>
      <c r="F15" s="102"/>
      <c r="G15" s="102"/>
      <c r="H15" s="102"/>
      <c r="I15" s="102"/>
      <c r="J15" s="102"/>
    </row>
    <row r="16" spans="1:14">
      <c r="A16" s="64"/>
      <c r="B16" s="64" t="s">
        <v>0</v>
      </c>
      <c r="C16" s="64" t="s">
        <v>1</v>
      </c>
      <c r="D16" s="64" t="s">
        <v>2</v>
      </c>
      <c r="E16" s="64" t="s">
        <v>3</v>
      </c>
      <c r="F16" s="64" t="s">
        <v>4</v>
      </c>
      <c r="G16" s="64"/>
      <c r="H16" s="64" t="s">
        <v>5</v>
      </c>
      <c r="I16" s="64" t="s">
        <v>6</v>
      </c>
      <c r="J16" s="64" t="s">
        <v>7</v>
      </c>
    </row>
    <row r="17" spans="1:14" ht="42.5">
      <c r="A17" s="65" t="s">
        <v>10</v>
      </c>
      <c r="B17" s="66" t="s">
        <v>11</v>
      </c>
      <c r="C17" s="67" t="s">
        <v>12</v>
      </c>
      <c r="D17" s="66" t="s">
        <v>13</v>
      </c>
      <c r="E17" s="67" t="s">
        <v>14</v>
      </c>
      <c r="F17" s="66" t="s">
        <v>15</v>
      </c>
      <c r="G17" s="66"/>
      <c r="H17" s="66" t="s">
        <v>16</v>
      </c>
      <c r="I17" s="66" t="s">
        <v>28</v>
      </c>
      <c r="J17" s="66" t="s">
        <v>29</v>
      </c>
      <c r="M17" s="68" t="s">
        <v>20</v>
      </c>
      <c r="N17" s="69" t="s">
        <v>21</v>
      </c>
    </row>
    <row r="18" spans="1:14">
      <c r="A18" s="70">
        <v>2021</v>
      </c>
      <c r="B18" s="71">
        <v>2600</v>
      </c>
      <c r="C18" s="79">
        <f>PV(0.045,5,-2600,0,0)</f>
        <v>11413.939535516029</v>
      </c>
      <c r="D18" s="71">
        <f>C18*0.045</f>
        <v>513.62727909822127</v>
      </c>
      <c r="E18" s="71">
        <f>B18-D18</f>
        <v>2086.3727209017788</v>
      </c>
      <c r="F18" s="71">
        <f>C18-E18</f>
        <v>9327.5668146142489</v>
      </c>
      <c r="G18" s="71"/>
      <c r="H18" s="71">
        <f>C18</f>
        <v>11413.939535516029</v>
      </c>
      <c r="I18" s="71">
        <f>11414/5</f>
        <v>2282.8000000000002</v>
      </c>
      <c r="J18" s="71">
        <f>H18-I18</f>
        <v>9131.1395355160275</v>
      </c>
      <c r="M18" s="71">
        <f>E19</f>
        <v>2180.2594933423588</v>
      </c>
      <c r="N18" s="72">
        <f>F18-M18</f>
        <v>7147.30732127189</v>
      </c>
    </row>
    <row r="19" spans="1:14">
      <c r="A19" s="70">
        <f>A18+1</f>
        <v>2022</v>
      </c>
      <c r="B19" s="73">
        <v>2600</v>
      </c>
      <c r="C19" s="73">
        <f>F18</f>
        <v>9327.5668146142489</v>
      </c>
      <c r="D19" s="74">
        <f t="shared" ref="D19:D22" si="9">C19*0.045</f>
        <v>419.74050665764116</v>
      </c>
      <c r="E19" s="74">
        <f t="shared" ref="E19:E22" si="10">B19-D19</f>
        <v>2180.2594933423588</v>
      </c>
      <c r="F19" s="74">
        <f t="shared" ref="F19:F21" si="11">C19-E19</f>
        <v>7147.30732127189</v>
      </c>
      <c r="G19" s="74"/>
      <c r="H19" s="73">
        <f>J18</f>
        <v>9131.1395355160275</v>
      </c>
      <c r="I19" s="73">
        <f t="shared" ref="I19:I22" si="12">11414/5</f>
        <v>2282.8000000000002</v>
      </c>
      <c r="J19" s="73">
        <f t="shared" ref="J19:J21" si="13">H19-I19</f>
        <v>6848.3395355160274</v>
      </c>
      <c r="M19" s="75">
        <f t="shared" ref="M19:M21" si="14">E20</f>
        <v>2278.371170542765</v>
      </c>
      <c r="N19" s="72">
        <f t="shared" ref="N19:N22" si="15">F19-M19</f>
        <v>4868.9361507291251</v>
      </c>
    </row>
    <row r="20" spans="1:14">
      <c r="A20" s="70">
        <f>A19+1</f>
        <v>2023</v>
      </c>
      <c r="B20" s="73">
        <v>2600</v>
      </c>
      <c r="C20" s="73">
        <f t="shared" ref="C20:C22" si="16">F19</f>
        <v>7147.30732127189</v>
      </c>
      <c r="D20" s="74">
        <f t="shared" si="9"/>
        <v>321.62882945723504</v>
      </c>
      <c r="E20" s="74">
        <f t="shared" si="10"/>
        <v>2278.371170542765</v>
      </c>
      <c r="F20" s="74">
        <f t="shared" si="11"/>
        <v>4868.9361507291251</v>
      </c>
      <c r="G20" s="74"/>
      <c r="H20" s="73">
        <f t="shared" ref="H20:H22" si="17">J19</f>
        <v>6848.3395355160274</v>
      </c>
      <c r="I20" s="73">
        <f t="shared" si="12"/>
        <v>2282.8000000000002</v>
      </c>
      <c r="J20" s="73">
        <f t="shared" si="13"/>
        <v>4565.5395355160272</v>
      </c>
      <c r="M20" s="75">
        <f t="shared" si="14"/>
        <v>2380.8978732171895</v>
      </c>
      <c r="N20" s="72">
        <f t="shared" si="15"/>
        <v>2488.0382775119356</v>
      </c>
    </row>
    <row r="21" spans="1:14">
      <c r="A21" s="70">
        <f>A20+1</f>
        <v>2024</v>
      </c>
      <c r="B21" s="73">
        <v>2600</v>
      </c>
      <c r="C21" s="73">
        <f t="shared" si="16"/>
        <v>4868.9361507291251</v>
      </c>
      <c r="D21" s="74">
        <f t="shared" si="9"/>
        <v>219.10212678281061</v>
      </c>
      <c r="E21" s="74">
        <f t="shared" si="10"/>
        <v>2380.8978732171895</v>
      </c>
      <c r="F21" s="74">
        <f t="shared" si="11"/>
        <v>2488.0382775119356</v>
      </c>
      <c r="G21" s="74"/>
      <c r="H21" s="73">
        <f t="shared" si="17"/>
        <v>4565.5395355160272</v>
      </c>
      <c r="I21" s="73">
        <f t="shared" si="12"/>
        <v>2282.8000000000002</v>
      </c>
      <c r="J21" s="73">
        <f t="shared" si="13"/>
        <v>2282.739535516027</v>
      </c>
      <c r="M21" s="75">
        <f t="shared" si="14"/>
        <v>2488.0382775119629</v>
      </c>
      <c r="N21" s="72">
        <f t="shared" si="15"/>
        <v>-2.7284841053187847E-11</v>
      </c>
    </row>
    <row r="22" spans="1:14">
      <c r="A22" s="70">
        <f>A21+1</f>
        <v>2025</v>
      </c>
      <c r="B22" s="73">
        <v>2600</v>
      </c>
      <c r="C22" s="73">
        <f t="shared" si="16"/>
        <v>2488.0382775119356</v>
      </c>
      <c r="D22" s="74">
        <f t="shared" si="9"/>
        <v>111.9617224880371</v>
      </c>
      <c r="E22" s="74">
        <f t="shared" si="10"/>
        <v>2488.0382775119629</v>
      </c>
      <c r="F22" s="73">
        <v>0</v>
      </c>
      <c r="G22" s="74"/>
      <c r="H22" s="73">
        <f t="shared" si="17"/>
        <v>2282.739535516027</v>
      </c>
      <c r="I22" s="73">
        <f t="shared" si="12"/>
        <v>2282.8000000000002</v>
      </c>
      <c r="J22" s="73">
        <v>0</v>
      </c>
      <c r="M22" s="73">
        <f>E24</f>
        <v>0</v>
      </c>
      <c r="N22" s="72">
        <f t="shared" si="15"/>
        <v>0</v>
      </c>
    </row>
    <row r="23" spans="1:14">
      <c r="A23" s="76" t="s">
        <v>22</v>
      </c>
      <c r="B23" s="80"/>
      <c r="C23" s="80"/>
      <c r="D23" s="81"/>
      <c r="E23" s="81"/>
      <c r="F23" s="80"/>
      <c r="G23" s="81"/>
      <c r="H23" s="80"/>
      <c r="I23" s="80"/>
      <c r="J23" s="80"/>
      <c r="M23" s="80"/>
      <c r="N23" s="82"/>
    </row>
    <row r="25" spans="1:14" ht="16.5">
      <c r="A25" s="38" t="s">
        <v>23</v>
      </c>
    </row>
    <row r="26" spans="1:14" ht="16.5">
      <c r="A26" s="38" t="s">
        <v>24</v>
      </c>
    </row>
    <row r="27" spans="1:14" ht="16.5">
      <c r="A27" s="38" t="s">
        <v>25</v>
      </c>
    </row>
    <row r="28" spans="1:14" ht="16.5">
      <c r="A28" s="38" t="s">
        <v>26</v>
      </c>
    </row>
  </sheetData>
  <mergeCells count="2">
    <mergeCell ref="A1:K1"/>
    <mergeCell ref="A15:J15"/>
  </mergeCells>
  <phoneticPr fontId="1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分部财务数据（调整前）</vt:lpstr>
      <vt:lpstr>超越笨狗</vt:lpstr>
      <vt:lpstr>不可思议的猫粮</vt:lpstr>
      <vt:lpstr>分部财务数据（调整后）</vt:lpstr>
      <vt:lpstr>租赁信息</vt:lpstr>
    </vt:vector>
  </TitlesOfParts>
  <Company>Sacred Heart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Tarasovich;LyonsB@sacredheart.edu</dc:creator>
  <cp:lastModifiedBy>Doris Chen（陈华）</cp:lastModifiedBy>
  <dcterms:created xsi:type="dcterms:W3CDTF">2019-03-26T19:50:49Z</dcterms:created>
  <dcterms:modified xsi:type="dcterms:W3CDTF">2022-04-28T11:25:24Z</dcterms:modified>
</cp:coreProperties>
</file>